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gar\Desktop\"/>
    </mc:Choice>
  </mc:AlternateContent>
  <xr:revisionPtr revIDLastSave="0" documentId="13_ncr:1_{4DB656D0-52AA-4743-84FE-EB97E085DBC1}" xr6:coauthVersionLast="47" xr6:coauthVersionMax="47" xr10:uidLastSave="{00000000-0000-0000-0000-000000000000}"/>
  <bookViews>
    <workbookView xWindow="-108" yWindow="-108" windowWidth="23256" windowHeight="12576" xr2:uid="{39114EB3-A600-4721-B8A6-6D64D98B109D}"/>
  </bookViews>
  <sheets>
    <sheet name="Štyl jazdy PO976DM" sheetId="2" r:id="rId1"/>
    <sheet name="PQ" sheetId="3" r:id="rId2"/>
    <sheet name="Hárok1" sheetId="4" r:id="rId3"/>
    <sheet name="Hárok2" sheetId="5" r:id="rId4"/>
  </sheets>
  <definedNames>
    <definedName name="DRUHYNAJ">MATCH(MAX(IF((Dotaz_PQSubory[Dátum]&lt;INDEX(Dotaz_PQSubory[Dátum],NAJNOVSI))*((COUNTIFS(Dotaz_PQSubory[Dátum],"&lt;"&amp;INDEX(Dotaz_PQSubory[Dátum],NAJNOVSI),Dotaz_PQSubory[Prvý],TRUE)=0)+Dotaz_PQSubory[Prvý]&gt;0),Dotaz_PQSubory[Dátum])),Dotaz_PQSubory[Dátum],0)</definedName>
    <definedName name="ExternéÚdaje_2" localSheetId="1" hidden="1">PQ!$D$1:$I$19</definedName>
    <definedName name="NAJNOVSI">MATCH(SUBTOTAL(104,Dotaz_PQSubory[Dátum]),Dotaz_PQSubory[Dátum],0)</definedName>
    <definedName name="OBLAST1">OFFSET(Dotaz_PQSubory[#Headers],NAJNOVSI,1,COUNTIF(Dotaz_PQSubory[Dátum],INDEX(Dotaz_PQSubory[Dátum],NAJNOVSI)),COLUMNS(Dotaz_PQSubory[#Headers])-1)</definedName>
    <definedName name="OBLAST2">OFFSET(Dotaz_PQSubory[#Headers],DRUHYNAJ,1,COUNTIF(Dotaz_PQSubory[Dátum],INDEX(Dotaz_PQSubory[Dátum],DRUHYNAJ)),COLUMNS(Dotaz_PQSubory[#Headers])-1)</definedName>
    <definedName name="Rýchly_filter_Dátum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otaz_PQSubory_9fbfc051-77e8-4f33-8982-cce9acf99f8e" name="Dotaz_PQSubory" connection="Dotaz – Dotaz_PQSubor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C2" i="3"/>
  <c r="C3" i="3"/>
  <c r="A35" i="2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A2" i="3"/>
  <c r="A21" i="2"/>
  <c r="A30" i="2" s="1"/>
  <c r="A20" i="2"/>
  <c r="A29" i="2" s="1"/>
  <c r="A19" i="2"/>
  <c r="A28" i="2" s="1"/>
  <c r="A18" i="2"/>
  <c r="A27" i="2" s="1"/>
  <c r="A17" i="2"/>
  <c r="A26" i="2" s="1"/>
  <c r="A16" i="2"/>
  <c r="A25" i="2" s="1"/>
  <c r="E15" i="2" l="1"/>
  <c r="E24" i="2" s="1"/>
  <c r="D15" i="2"/>
  <c r="D24" i="2" s="1"/>
  <c r="C15" i="2"/>
  <c r="C24" i="2" s="1"/>
  <c r="B15" i="2"/>
  <c r="B24" i="2" s="1"/>
  <c r="B4" i="2" l="1"/>
  <c r="C4" i="2"/>
  <c r="D4" i="2"/>
  <c r="E4" i="2"/>
  <c r="A8" i="2" l="1"/>
  <c r="A9" i="2"/>
  <c r="A7" i="2"/>
  <c r="A6" i="2"/>
  <c r="A5" i="2"/>
  <c r="A10" i="2"/>
  <c r="C13" i="2" l="1"/>
  <c r="A13" i="2"/>
  <c r="D13" i="2"/>
  <c r="C18" i="2"/>
  <c r="E20" i="2"/>
  <c r="C20" i="2"/>
  <c r="E17" i="2"/>
  <c r="D16" i="2"/>
  <c r="B18" i="2"/>
  <c r="C21" i="2"/>
  <c r="E16" i="2"/>
  <c r="D18" i="2"/>
  <c r="B19" i="2"/>
  <c r="C17" i="2"/>
  <c r="D20" i="2"/>
  <c r="D21" i="2"/>
  <c r="C19" i="2"/>
  <c r="B16" i="2"/>
  <c r="B21" i="2"/>
  <c r="E18" i="2"/>
  <c r="E21" i="2"/>
  <c r="B17" i="2"/>
  <c r="D19" i="2"/>
  <c r="E19" i="2"/>
  <c r="C16" i="2"/>
  <c r="D17" i="2"/>
  <c r="B20" i="2"/>
  <c r="E10" i="2"/>
  <c r="B8" i="2" l="1"/>
  <c r="B28" i="2" s="1"/>
  <c r="B7" i="2"/>
  <c r="B27" i="2" s="1"/>
  <c r="B6" i="2"/>
  <c r="B26" i="2" s="1"/>
  <c r="C8" i="2"/>
  <c r="C28" i="2" s="1"/>
  <c r="D8" i="2"/>
  <c r="D28" i="2" s="1"/>
  <c r="D7" i="2"/>
  <c r="D27" i="2" s="1"/>
  <c r="D6" i="2"/>
  <c r="D26" i="2" s="1"/>
  <c r="E8" i="2"/>
  <c r="E28" i="2" s="1"/>
  <c r="E7" i="2"/>
  <c r="E27" i="2" s="1"/>
  <c r="E6" i="2"/>
  <c r="E26" i="2" s="1"/>
  <c r="B9" i="2"/>
  <c r="B29" i="2" s="1"/>
  <c r="B5" i="2"/>
  <c r="B25" i="2" s="1"/>
  <c r="B10" i="2"/>
  <c r="C6" i="2"/>
  <c r="C26" i="2" s="1"/>
  <c r="C9" i="2"/>
  <c r="C29" i="2" s="1"/>
  <c r="C5" i="2"/>
  <c r="C25" i="2" s="1"/>
  <c r="C10" i="2"/>
  <c r="C30" i="2" s="1"/>
  <c r="D9" i="2"/>
  <c r="D29" i="2" s="1"/>
  <c r="D5" i="2"/>
  <c r="D25" i="2" s="1"/>
  <c r="D10" i="2"/>
  <c r="D30" i="2" s="1"/>
  <c r="C7" i="2"/>
  <c r="C27" i="2" s="1"/>
  <c r="E9" i="2"/>
  <c r="E29" i="2" s="1"/>
  <c r="E5" i="2"/>
  <c r="E25" i="2" s="1"/>
  <c r="D2" i="2"/>
  <c r="D35" i="2" s="1"/>
  <c r="A2" i="2"/>
  <c r="B2" i="2" s="1"/>
  <c r="C2" i="2"/>
  <c r="C35" i="2" s="1"/>
  <c r="B13" i="2"/>
  <c r="F16" i="2"/>
  <c r="F17" i="2"/>
  <c r="F18" i="2"/>
  <c r="F19" i="2"/>
  <c r="F20" i="2"/>
  <c r="F21" i="2"/>
  <c r="E30" i="2"/>
  <c r="F5" i="2" l="1"/>
  <c r="F8" i="2"/>
  <c r="F9" i="2"/>
  <c r="F7" i="2"/>
  <c r="F6" i="2"/>
  <c r="F10" i="2"/>
  <c r="B30" i="2"/>
  <c r="B31" i="2" s="1"/>
  <c r="B35" i="2"/>
  <c r="F22" i="2"/>
  <c r="E13" i="2"/>
  <c r="D31" i="2"/>
  <c r="E31" i="2"/>
  <c r="C31" i="2"/>
  <c r="E2" i="2"/>
  <c r="E35" i="2" l="1"/>
  <c r="F11" i="2"/>
  <c r="F31" i="2"/>
  <c r="D32" i="2" s="1"/>
  <c r="E32" i="2" l="1"/>
  <c r="B32" i="2"/>
  <c r="C32" i="2"/>
  <c r="F3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4BD534-1BBF-4B0A-81E9-11748EAB2A3D}" name="Dotaz – Dotaz_PQSubory" description="Pripojenie k dotazu Dotaz_PQSubory v zošite." type="100" refreshedVersion="7" minRefreshableVersion="5" saveData="1">
    <extLst>
      <ext xmlns:x15="http://schemas.microsoft.com/office/spreadsheetml/2010/11/main" uri="{DE250136-89BD-433C-8126-D09CA5730AF9}">
        <x15:connection id="32c4afe0-2214-40eb-aa15-d0af7c62c2fa"/>
      </ext>
    </extLst>
  </connection>
  <connection id="2" xr16:uid="{8C6B6550-BEFC-4F3F-B5AB-D21981B73800}" keepAlive="1" name="Dotaz – fncDataZoSuboru" description="Pripojenie k dotazu fncDataZoSuboru v zošite." type="5" refreshedVersion="0" background="1">
    <dbPr connection="Provider=Microsoft.Mashup.OleDb.1;Data Source=$Workbook$;Location=fncDataZoSuboru;Extended Properties=&quot;&quot;" command="SELECT * FROM [fncDataZoSuboru]"/>
  </connection>
  <connection id="3" xr16:uid="{648B06EE-40C2-4AD0-9CB9-CEDEE3E8AD9E}" keepAlive="1" name="ModelConnection_ExternéÚdaje_2" description="Dátový model" type="5" refreshedVersion="7" minRefreshableVersion="5" saveData="1">
    <dbPr connection="Data Model Connection" command="Dotaz_PQSubory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F4016096-EC18-4878-81ED-B2C4528316C3}" keepAlive="1" name="ThisWorkbookDataModel" description="Dátový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<sst xmlns="http://schemas.openxmlformats.org/spreadsheetml/2006/main" count="150" uniqueCount="74">
  <si>
    <t>95..115</t>
  </si>
  <si>
    <t>75..95</t>
  </si>
  <si>
    <t>55..75</t>
  </si>
  <si>
    <t>400..1100</t>
  </si>
  <si>
    <t>1100..1800</t>
  </si>
  <si>
    <t>1800..2500</t>
  </si>
  <si>
    <t>2500..3200</t>
  </si>
  <si>
    <t>35..55</t>
  </si>
  <si>
    <t>15..35</t>
  </si>
  <si>
    <t>-5..15</t>
  </si>
  <si>
    <t>Metre</t>
  </si>
  <si>
    <t>Km</t>
  </si>
  <si>
    <t>čas chodu mot. (hod.)</t>
  </si>
  <si>
    <t>spotreba</t>
  </si>
  <si>
    <t>priemerná spotreba</t>
  </si>
  <si>
    <t>Výsledok  v minútach</t>
  </si>
  <si>
    <t>Sumár</t>
  </si>
  <si>
    <t>V hodinách</t>
  </si>
  <si>
    <t>Celkovo percentá</t>
  </si>
  <si>
    <t>spotreba/l</t>
  </si>
  <si>
    <t>Čas chodu mot. /hod.</t>
  </si>
  <si>
    <t>priem. spotreba</t>
  </si>
  <si>
    <t>% / rpm</t>
  </si>
  <si>
    <t>Dátum</t>
  </si>
  <si>
    <t>Cesta</t>
  </si>
  <si>
    <t>UKAZATEL UJETÉ VZDÁLENOSTI</t>
  </si>
  <si>
    <t>PROVOZNÍ DOBA MOTORU</t>
  </si>
  <si>
    <t>CELKOVÁ SPOTREBA PALIVA</t>
  </si>
  <si>
    <t>Prvý</t>
  </si>
  <si>
    <t>Použitie</t>
  </si>
  <si>
    <t>Na karte Údaje dáte Obnoviť všetko, alebo Ctrl+Alt+F5</t>
  </si>
  <si>
    <t>Na modrom Rýchlom filtry si zvolíte najnovší dátum, to bude v spodnej tabuľke (aj najnovší z viacerých)</t>
  </si>
  <si>
    <t>ak je zvolený iba jeden, do vrchnej sa načíta najbližší menší dátum (aj neoznačený)</t>
  </si>
  <si>
    <t>ak je zvolených viac dátumov, do vrchnej sa načíta druhý najmenší z označených</t>
  </si>
  <si>
    <t>Vložíte TXT súbory do podadresára "Data_PO976DM" v adresári s týmto súborom, a nastavte cestu na liste PQ</t>
  </si>
  <si>
    <t>Nič nikam neposúvajte, vo vzorcoch sú odkazy na relatívne stĺpce/riadky kvôli VLOOKUP</t>
  </si>
  <si>
    <t>C:\Users\bjgar\Desktop\SPOTREBA 12.2021</t>
  </si>
  <si>
    <t>C:\Users\bjgar\Desktop\SPOTREBA 12.2021\Data_PO976DM</t>
  </si>
  <si>
    <t>C:\Users\bjgar\Desktop\Data_PO976DM</t>
  </si>
  <si>
    <t>pre vozidlo PO976DM je cesta funkčná</t>
  </si>
  <si>
    <t>Tu by mal byť dátum 2.11.2021</t>
  </si>
  <si>
    <t>Dá sa to opraviť?</t>
  </si>
  <si>
    <t>dokáže to načítať z TXT súboru?</t>
  </si>
  <si>
    <t>Tu by malo ukazovať mesiac medzi dátumami vyčitávania</t>
  </si>
  <si>
    <t>POSLEDNÉ VYČÍTAVANIE</t>
  </si>
  <si>
    <t>bolo 2.11.2021</t>
  </si>
  <si>
    <t>PRVE VYČÍTAVANIE</t>
  </si>
  <si>
    <t>November 2021</t>
  </si>
  <si>
    <t>C:\Users\bjgar\Desktop\SPOTREBA 12.2021\Data_PO976DM             CESTA JE NEFUNKČNÁ</t>
  </si>
  <si>
    <t>C:\Users\bjgar\Desktop\Data_PO976DM                  CESTA JE FUNKČNÁ</t>
  </si>
  <si>
    <t>k súboru           C:\Users\bjgar\Desktop\SPOTREBA</t>
  </si>
  <si>
    <t>skúšal som zadať novú cestu, ak tam vložím tie isté súbory TXT</t>
  </si>
  <si>
    <t>Dalo by sa to spracovať tak, aby TXT súbory som mal uložené na ploche v priečinku SPOTREBA s cestou</t>
  </si>
  <si>
    <t>Posielam Vám v prílohe 14 TXT súborov. Je tam 7  vozidiel, ktoré vyčitávam 2x za dva mesiace (na konci mesiaca)</t>
  </si>
  <si>
    <t xml:space="preserve">Chcel som si pridať nové vozidlo, ale neviem to urobiť. Prosím Vás nepozriete sa mi na to ešte. </t>
  </si>
  <si>
    <t>PO401EM</t>
  </si>
  <si>
    <t>PO519HC</t>
  </si>
  <si>
    <t>PO868FD</t>
  </si>
  <si>
    <t>PO827HN</t>
  </si>
  <si>
    <t>PO724GR</t>
  </si>
  <si>
    <t>PO097DB</t>
  </si>
  <si>
    <t>500..1000</t>
  </si>
  <si>
    <t>1000..1500</t>
  </si>
  <si>
    <t>1500..2000</t>
  </si>
  <si>
    <t>2000..2500</t>
  </si>
  <si>
    <t>400..1000</t>
  </si>
  <si>
    <t>1000..1600</t>
  </si>
  <si>
    <t>1600..2200</t>
  </si>
  <si>
    <t>2200..2500</t>
  </si>
  <si>
    <t>2200..2800</t>
  </si>
  <si>
    <t>ŠTYL JAZDY VYHODNOTENIE ZA MESIAC NOVEMBER</t>
  </si>
  <si>
    <t xml:space="preserve">ROZDIEL </t>
  </si>
  <si>
    <t>Je možné získať aj súhrnu informáciu od viacerých vozidiel, tak aby to bolo v tabuľke ako je Hárku2?</t>
  </si>
  <si>
    <t>TXT súbor - môže mať aj iný názov, načíta ho následne Váš program?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</si>
</sst>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ourier New"/>
      <family val="3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3" xfId="0" applyBorder="1"/>
    <xf numFmtId="0" fontId="0" fillId="0" borderId="4" xfId="0" applyBorder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0" fillId="0" borderId="2" xfId="0" applyNumberForma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2" borderId="1" xfId="0" applyFill="1" applyBorder="1"/>
    <xf numFmtId="2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0" xfId="0" applyFont="1" applyFill="1" applyAlignment="1">
      <alignment horizontal="center" vertical="center"/>
    </xf>
    <xf numFmtId="0" fontId="0" fillId="5" borderId="1" xfId="0" applyFill="1" applyBorder="1"/>
    <xf numFmtId="0" fontId="0" fillId="0" borderId="0" xfId="0" applyNumberFormat="1"/>
    <xf numFmtId="14" fontId="0" fillId="6" borderId="0" xfId="0" applyNumberFormat="1" applyFill="1"/>
    <xf numFmtId="164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0" xfId="0" applyAlignment="1"/>
    <xf numFmtId="0" fontId="0" fillId="2" borderId="0" xfId="0" applyFill="1"/>
    <xf numFmtId="0" fontId="0" fillId="7" borderId="0" xfId="0" applyFill="1"/>
    <xf numFmtId="0" fontId="5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14" fontId="0" fillId="8" borderId="0" xfId="0" applyNumberFormat="1" applyFill="1"/>
    <xf numFmtId="14" fontId="4" fillId="0" borderId="0" xfId="0" applyNumberFormat="1" applyFont="1"/>
    <xf numFmtId="0" fontId="4" fillId="0" borderId="0" xfId="0" applyFont="1"/>
    <xf numFmtId="0" fontId="0" fillId="7" borderId="0" xfId="0" applyFill="1" applyAlignment="1"/>
    <xf numFmtId="0" fontId="7" fillId="0" borderId="1" xfId="0" applyFont="1" applyBorder="1"/>
    <xf numFmtId="0" fontId="0" fillId="8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0" xfId="0" applyFill="1" applyAlignment="1"/>
    <xf numFmtId="0" fontId="6" fillId="0" borderId="5" xfId="0" applyFont="1" applyBorder="1" applyAlignment="1">
      <alignment horizontal="center" vertical="center"/>
    </xf>
  </cellXfs>
  <cellStyles count="1">
    <cellStyle name="Normálna" xfId="0" builtinId="0"/>
  </cellStyles>
  <dxfs count="3">
    <dxf>
      <numFmt numFmtId="19" formatCode="d/m/yyyy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727982</xdr:colOff>
      <xdr:row>1</xdr:row>
      <xdr:rowOff>2068</xdr:rowOff>
    </xdr:from>
    <xdr:to>
      <xdr:col>8</xdr:col>
      <xdr:colOff>194582</xdr:colOff>
      <xdr:row>14</xdr:row>
      <xdr:rowOff>47625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Dátum">
              <a:extLst>
                <a:ext uri="{FF2B5EF4-FFF2-40B4-BE49-F238E27FC236}">
                  <a16:creationId xmlns:a16="http://schemas.microsoft.com/office/drawing/2014/main" id="{9FB4FD4D-D2A2-40B7-9EB4-21FC9C16E6E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á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00750" y="190500"/>
              <a:ext cx="11525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 tabuľky. Rýchle filtre tabuliek nie sú v tejto verzii programu Excel podporované.
Rýchly filter nie je možné použiť, ak bol tvar upravený v staršej verzii Excelu alebo ak bol zošit uložený v Exceli 2007 alebo staršej verzii.</a:t>
              </a:r>
            </a:p>
          </xdr:txBody>
        </xdr:sp>
      </mc:Fallback>
    </mc:AlternateContent>
    <xdr:clientData fPrintsWithSheet="0"/>
  </xdr:twoCellAnchor>
  <xdr:twoCellAnchor>
    <xdr:from>
      <xdr:col>0</xdr:col>
      <xdr:colOff>295275</xdr:colOff>
      <xdr:row>35</xdr:row>
      <xdr:rowOff>28575</xdr:rowOff>
    </xdr:from>
    <xdr:to>
      <xdr:col>0</xdr:col>
      <xdr:colOff>542925</xdr:colOff>
      <xdr:row>35</xdr:row>
      <xdr:rowOff>171450</xdr:rowOff>
    </xdr:to>
    <xdr:cxnSp macro="">
      <xdr:nvCxnSpPr>
        <xdr:cNvPr id="4" name="Rovná spojovacia šípka 3">
          <a:extLst>
            <a:ext uri="{FF2B5EF4-FFF2-40B4-BE49-F238E27FC236}">
              <a16:creationId xmlns:a16="http://schemas.microsoft.com/office/drawing/2014/main" id="{4DB83C11-7565-47B2-B6BC-F460E2E869DC}"/>
            </a:ext>
          </a:extLst>
        </xdr:cNvPr>
        <xdr:cNvCxnSpPr/>
      </xdr:nvCxnSpPr>
      <xdr:spPr>
        <a:xfrm flipH="1" flipV="1">
          <a:off x="295275" y="6696075"/>
          <a:ext cx="24765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4</xdr:row>
      <xdr:rowOff>57151</xdr:rowOff>
    </xdr:from>
    <xdr:to>
      <xdr:col>11</xdr:col>
      <xdr:colOff>552450</xdr:colOff>
      <xdr:row>4</xdr:row>
      <xdr:rowOff>123825</xdr:rowOff>
    </xdr:to>
    <xdr:cxnSp macro="">
      <xdr:nvCxnSpPr>
        <xdr:cNvPr id="5" name="Rovná spojovacia šípka 4">
          <a:extLst>
            <a:ext uri="{FF2B5EF4-FFF2-40B4-BE49-F238E27FC236}">
              <a16:creationId xmlns:a16="http://schemas.microsoft.com/office/drawing/2014/main" id="{CB4F22A1-CB34-41F9-952A-353C719B03E5}"/>
            </a:ext>
          </a:extLst>
        </xdr:cNvPr>
        <xdr:cNvCxnSpPr/>
      </xdr:nvCxnSpPr>
      <xdr:spPr>
        <a:xfrm flipH="1" flipV="1">
          <a:off x="7258050" y="819151"/>
          <a:ext cx="2114550" cy="666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1</xdr:row>
      <xdr:rowOff>123825</xdr:rowOff>
    </xdr:from>
    <xdr:to>
      <xdr:col>7</xdr:col>
      <xdr:colOff>1</xdr:colOff>
      <xdr:row>16</xdr:row>
      <xdr:rowOff>76200</xdr:rowOff>
    </xdr:to>
    <xdr:cxnSp macro="">
      <xdr:nvCxnSpPr>
        <xdr:cNvPr id="7" name="Rovná spojovacia šípka 6">
          <a:extLst>
            <a:ext uri="{FF2B5EF4-FFF2-40B4-BE49-F238E27FC236}">
              <a16:creationId xmlns:a16="http://schemas.microsoft.com/office/drawing/2014/main" id="{BCE91383-C390-423C-A487-BDD74E2D9870}"/>
            </a:ext>
          </a:extLst>
        </xdr:cNvPr>
        <xdr:cNvCxnSpPr/>
      </xdr:nvCxnSpPr>
      <xdr:spPr>
        <a:xfrm flipH="1" flipV="1">
          <a:off x="5334000" y="304800"/>
          <a:ext cx="847726" cy="2667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249382</xdr:colOff>
      <xdr:row>23</xdr:row>
      <xdr:rowOff>20782</xdr:rowOff>
    </xdr:from>
    <xdr:to>
      <xdr:col>11</xdr:col>
      <xdr:colOff>263236</xdr:colOff>
      <xdr:row>27</xdr:row>
      <xdr:rowOff>70975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F29C6F46-F6DF-41B5-9B5C-F3E964F7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5437" y="4211782"/>
          <a:ext cx="3020290" cy="77062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backgroundRefresh="0" connectionId="3" xr16:uid="{0BDE9D79-1113-467F-9AA7-4E63D7E18440}" autoFormatId="16" applyNumberFormats="0" applyBorderFormats="0" applyFontFormats="0" applyPatternFormats="0" applyAlignmentFormats="0" applyWidthHeightFormats="0">
  <queryTableRefresh nextId="14" unboundColumnsLeft="1">
    <queryTableFields count="7">
      <queryTableField id="13" dataBound="0" tableColumnId="7"/>
      <queryTableField id="3" name="% / rpm" tableColumnId="2"/>
      <queryTableField id="4" name="400..1100" tableColumnId="3"/>
      <queryTableField id="5" name="1100..1800" tableColumnId="4"/>
      <queryTableField id="6" name="1800..2500" tableColumnId="5"/>
      <queryTableField id="7" name="2500..3200" tableColumnId="6"/>
      <queryTableField id="1" name="Dátum" tableColumnId="1"/>
    </queryTableFields>
  </queryTableRefresh>
  <extLst>
    <ext xmlns:x15="http://schemas.microsoft.com/office/spreadsheetml/2010/11/main" uri="{883FBD77-0823-4a55-B5E3-86C4891E6966}">
      <x15:queryTable sourceDataName="Dotaz – Dotaz_PQSubory"/>
    </ext>
  </extLst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Dátum" xr10:uid="{FE0A77B4-FC7D-47F4-B495-4AE6DEEA225D}" sourceName="Dátum">
  <extLst>
    <x:ext xmlns:x15="http://schemas.microsoft.com/office/spreadsheetml/2010/11/main" uri="{2F2917AC-EB37-4324-AD4E-5DD8C200BD13}">
      <x15:tableSlicerCache tableId="2" column="1" sortOrder="descending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átum" xr10:uid="{A7BD876A-1C01-4AC0-A1BB-902A9223FBBD}" cache="Rýchly_filter_Dátum" caption="Dátum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FC5537-2967-446A-8D1D-0B351FFB1E37}" name="Dotaz_PQSubory" displayName="Dotaz_PQSubory" ref="C1:I19" tableType="queryTable" totalsRowShown="0">
  <autoFilter ref="C1:I19" xr:uid="{EE457057-6B59-4AAC-A4E8-6B2822C98101}">
    <filterColumn colId="6">
      <filters>
        <dateGroupItem year="2021" month="11" day="30" dateTimeGrouping="day"/>
      </filters>
    </filterColumn>
  </autoFilter>
  <tableColumns count="7">
    <tableColumn id="7" xr3:uid="{905E3BCD-D215-4269-991A-DD1DB4731DA3}" uniqueName="7" name="Prvý" queryTableFieldId="13" dataDxfId="2">
      <calculatedColumnFormula>SUBTOTAL(103,D2)=1</calculatedColumnFormula>
    </tableColumn>
    <tableColumn id="2" xr3:uid="{AC2C983C-CFB2-411A-8754-B803E9675934}" uniqueName="2" name="% / rpm" queryTableFieldId="3" dataDxfId="1"/>
    <tableColumn id="3" xr3:uid="{CE886A3D-6ABA-4F79-9B95-F06A8B2B3074}" uniqueName="3" name="400..1100" queryTableFieldId="4"/>
    <tableColumn id="4" xr3:uid="{A0B570E2-6446-4012-8EFC-9EFBBBA40035}" uniqueName="4" name="1100..1800" queryTableFieldId="5"/>
    <tableColumn id="5" xr3:uid="{8C4AB886-A0D2-4879-AD38-7BA6D7024828}" uniqueName="5" name="1800..2500" queryTableFieldId="6"/>
    <tableColumn id="6" xr3:uid="{5851B7BB-0C90-4E2C-AF33-74CA8E03A0BB}" uniqueName="6" name="2500..3200" queryTableFieldId="7"/>
    <tableColumn id="1" xr3:uid="{6F93CB08-DAB1-43C2-873C-C4138B868807}" uniqueName="1" name="Dátum" queryTableFieldId="1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EFD36C-6300-407C-B487-78FA8F18C7EC}" name="TblCesta" displayName="TblCesta" ref="A1:A6" totalsRowShown="0">
  <autoFilter ref="A1:A6" xr:uid="{236B4F1C-BDB7-4757-A869-7A42EAAA7E1C}">
    <filterColumn colId="0" hiddenButton="1"/>
  </autoFilter>
  <tableColumns count="1">
    <tableColumn id="1" xr3:uid="{A26292BB-A292-402C-8068-9411AC84B9F8}" name="Cesta">
      <calculatedColumnFormula>LEFT(CELL("filename",A1),FIND("[",CELL("filename",A1))-1)&amp;"Data_PO976DM"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37D-23A9-4731-B6A9-A8AFEE9CAF89}">
  <dimension ref="A1:P43"/>
  <sheetViews>
    <sheetView tabSelected="1" topLeftCell="A31" zoomScale="170" zoomScaleNormal="170" workbookViewId="0">
      <selection activeCell="A43" sqref="A43"/>
    </sheetView>
  </sheetViews>
  <sheetFormatPr defaultRowHeight="14.4" x14ac:dyDescent="0.3"/>
  <cols>
    <col min="1" max="1" width="16" customWidth="1"/>
    <col min="2" max="2" width="9.88671875" customWidth="1"/>
    <col min="3" max="3" width="18.6640625" style="28" customWidth="1"/>
    <col min="4" max="4" width="10" customWidth="1"/>
    <col min="5" max="5" width="14.44140625" customWidth="1"/>
    <col min="6" max="6" width="10.109375" bestFit="1" customWidth="1"/>
    <col min="7" max="7" width="11.109375" bestFit="1" customWidth="1"/>
    <col min="8" max="8" width="14.109375" bestFit="1" customWidth="1"/>
    <col min="10" max="10" width="11.88671875" customWidth="1"/>
  </cols>
  <sheetData>
    <row r="1" spans="1:14" x14ac:dyDescent="0.3">
      <c r="A1" s="10" t="s">
        <v>10</v>
      </c>
      <c r="B1" s="10" t="s">
        <v>11</v>
      </c>
      <c r="C1" s="10" t="s">
        <v>20</v>
      </c>
      <c r="D1" s="10" t="s">
        <v>13</v>
      </c>
      <c r="E1" s="11" t="s">
        <v>21</v>
      </c>
    </row>
    <row r="2" spans="1:14" x14ac:dyDescent="0.3">
      <c r="A2" s="15">
        <f ca="1">VLOOKUP("UKAZATEL UJETÉ VZDÁLENOSTI",OBLAST2,2,FALSE)</f>
        <v>673143040</v>
      </c>
      <c r="B2" s="18">
        <f ca="1">A2/1000</f>
        <v>673143.04</v>
      </c>
      <c r="C2" s="22">
        <f ca="1">VLOOKUP("PROVOZNÍ DOBA MOTORU",OBLAST2,2,FALSE)</f>
        <v>19178.516666666666</v>
      </c>
      <c r="D2" s="15">
        <f ca="1">VLOOKUP("CELKOVÁ SPOTREBA PALIVA",OBLAST2,2,FALSE)</f>
        <v>143015</v>
      </c>
      <c r="E2" s="17">
        <f ca="1">(D2/B2)*100</f>
        <v>21.245855858511138</v>
      </c>
      <c r="F2" s="25">
        <f>INDEX(Dotaz_PQSubory[Dátum],NAJNOVSI)</f>
        <v>44530</v>
      </c>
      <c r="M2" t="s">
        <v>29</v>
      </c>
    </row>
    <row r="3" spans="1:14" x14ac:dyDescent="0.3">
      <c r="A3" s="1"/>
      <c r="B3" s="1"/>
      <c r="C3" s="27"/>
      <c r="D3" s="1"/>
      <c r="M3" t="s">
        <v>34</v>
      </c>
    </row>
    <row r="4" spans="1:14" x14ac:dyDescent="0.3">
      <c r="A4" s="5"/>
      <c r="B4" s="10" t="str">
        <f>B15</f>
        <v>400..1100</v>
      </c>
      <c r="C4" s="10" t="str">
        <f t="shared" ref="C4:E4" si="0">C15</f>
        <v>1100..1800</v>
      </c>
      <c r="D4" s="10" t="str">
        <f t="shared" si="0"/>
        <v>1800..2500</v>
      </c>
      <c r="E4" s="13" t="str">
        <f t="shared" si="0"/>
        <v>2500..3200</v>
      </c>
      <c r="F4" s="10" t="s">
        <v>16</v>
      </c>
      <c r="M4" t="s">
        <v>30</v>
      </c>
    </row>
    <row r="5" spans="1:14" x14ac:dyDescent="0.3">
      <c r="A5" s="4" t="str">
        <f t="shared" ref="A5:A9" si="1">A16</f>
        <v>95..115</v>
      </c>
      <c r="B5" s="6">
        <f t="shared" ref="B5:E10" ca="1" si="2">VLOOKUP($A5,OBLAST2,COLUMN(B$1),FALSE)</f>
        <v>445.22166666666669</v>
      </c>
      <c r="C5" s="6">
        <f t="shared" ca="1" si="2"/>
        <v>764.59944444444443</v>
      </c>
      <c r="D5" s="6">
        <f t="shared" ca="1" si="2"/>
        <v>27.136111111111113</v>
      </c>
      <c r="E5" s="14">
        <f t="shared" ca="1" si="2"/>
        <v>5.0833333333333328E-2</v>
      </c>
      <c r="F5" s="5">
        <f t="shared" ref="F5:F10" ca="1" si="3">SUM(B5:E5)</f>
        <v>1237.0080555555555</v>
      </c>
      <c r="M5" t="s">
        <v>31</v>
      </c>
    </row>
    <row r="6" spans="1:14" x14ac:dyDescent="0.3">
      <c r="A6" s="4" t="str">
        <f t="shared" si="1"/>
        <v>75..95</v>
      </c>
      <c r="B6" s="6">
        <f t="shared" ca="1" si="2"/>
        <v>286.23444444444442</v>
      </c>
      <c r="C6" s="6">
        <f t="shared" ca="1" si="2"/>
        <v>1319.6833333333334</v>
      </c>
      <c r="D6" s="6">
        <f t="shared" ca="1" si="2"/>
        <v>80.330833333333331</v>
      </c>
      <c r="E6" s="14">
        <f t="shared" ca="1" si="2"/>
        <v>8.1666666666666665E-2</v>
      </c>
      <c r="F6" s="5">
        <f t="shared" ca="1" si="3"/>
        <v>1686.3302777777778</v>
      </c>
      <c r="N6" t="s">
        <v>32</v>
      </c>
    </row>
    <row r="7" spans="1:14" x14ac:dyDescent="0.3">
      <c r="A7" s="4" t="str">
        <f t="shared" si="1"/>
        <v>55..75</v>
      </c>
      <c r="B7" s="6">
        <f t="shared" ca="1" si="2"/>
        <v>358.00861111111112</v>
      </c>
      <c r="C7" s="6">
        <f t="shared" ca="1" si="2"/>
        <v>2105.5333333333333</v>
      </c>
      <c r="D7" s="6">
        <f t="shared" ca="1" si="2"/>
        <v>119.19138888888889</v>
      </c>
      <c r="E7" s="14">
        <f t="shared" ca="1" si="2"/>
        <v>8.8333333333333333E-2</v>
      </c>
      <c r="F7" s="5">
        <f t="shared" ca="1" si="3"/>
        <v>2582.8216666666663</v>
      </c>
      <c r="N7" t="s">
        <v>33</v>
      </c>
    </row>
    <row r="8" spans="1:14" x14ac:dyDescent="0.3">
      <c r="A8" s="4" t="str">
        <f t="shared" si="1"/>
        <v>35..55</v>
      </c>
      <c r="B8" s="6">
        <f t="shared" ca="1" si="2"/>
        <v>514.6538888888889</v>
      </c>
      <c r="C8" s="6">
        <f t="shared" ca="1" si="2"/>
        <v>1979.6166666666666</v>
      </c>
      <c r="D8" s="6">
        <f t="shared" ca="1" si="2"/>
        <v>381.0986111111111</v>
      </c>
      <c r="E8" s="14">
        <f t="shared" ca="1" si="2"/>
        <v>9.9166666666666653E-2</v>
      </c>
      <c r="F8" s="5">
        <f t="shared" ca="1" si="3"/>
        <v>2875.4683333333332</v>
      </c>
    </row>
    <row r="9" spans="1:14" x14ac:dyDescent="0.3">
      <c r="A9" s="4" t="str">
        <f t="shared" si="1"/>
        <v>15..35</v>
      </c>
      <c r="B9" s="6">
        <f t="shared" ca="1" si="2"/>
        <v>6400</v>
      </c>
      <c r="C9" s="6">
        <f t="shared" ca="1" si="2"/>
        <v>725.35222222222217</v>
      </c>
      <c r="D9" s="6">
        <f t="shared" ca="1" si="2"/>
        <v>51.956666666666663</v>
      </c>
      <c r="E9" s="14">
        <f t="shared" ca="1" si="2"/>
        <v>0.47972222222222216</v>
      </c>
      <c r="F9" s="5">
        <f t="shared" ca="1" si="3"/>
        <v>7177.7886111111111</v>
      </c>
    </row>
    <row r="10" spans="1:14" x14ac:dyDescent="0.3">
      <c r="A10" s="4" t="str">
        <f>A21</f>
        <v>-5..15</v>
      </c>
      <c r="B10" s="6">
        <f t="shared" ca="1" si="2"/>
        <v>1183.6666666666667</v>
      </c>
      <c r="C10" s="6">
        <f t="shared" ca="1" si="2"/>
        <v>2273.5666666666666</v>
      </c>
      <c r="D10" s="6">
        <f t="shared" ca="1" si="2"/>
        <v>153.04527777777778</v>
      </c>
      <c r="E10" s="14">
        <f t="shared" ca="1" si="2"/>
        <v>0.32972222222222219</v>
      </c>
      <c r="F10" s="5">
        <f t="shared" ca="1" si="3"/>
        <v>3610.6083333333336</v>
      </c>
      <c r="M10" t="s">
        <v>35</v>
      </c>
    </row>
    <row r="11" spans="1:14" x14ac:dyDescent="0.3">
      <c r="F11" s="21">
        <f ca="1">SUM(F5:F10)</f>
        <v>19170.025277777779</v>
      </c>
    </row>
    <row r="12" spans="1:14" x14ac:dyDescent="0.3">
      <c r="A12" s="10" t="s">
        <v>10</v>
      </c>
      <c r="B12" s="10" t="s">
        <v>11</v>
      </c>
      <c r="C12" s="10" t="s">
        <v>12</v>
      </c>
      <c r="D12" s="10" t="s">
        <v>13</v>
      </c>
      <c r="E12" s="13" t="s">
        <v>21</v>
      </c>
    </row>
    <row r="13" spans="1:14" x14ac:dyDescent="0.3">
      <c r="A13" s="16">
        <f ca="1">VLOOKUP("UKAZATEL UJETÉ VZDÁLENOSTI",OBLAST1,2,FALSE)</f>
        <v>676864704</v>
      </c>
      <c r="B13" s="18">
        <f ca="1">A13/1000</f>
        <v>676864.70400000003</v>
      </c>
      <c r="C13" s="20">
        <f ca="1">VLOOKUP("PROVOZNÍ DOBA MOTORU",OBLAST1,2,FALSE)</f>
        <v>19292.883333333335</v>
      </c>
      <c r="D13" s="16">
        <f ca="1">VLOOKUP("CELKOVÁ SPOTREBA PALIVA",OBLAST1,2,FALSE)</f>
        <v>143741</v>
      </c>
      <c r="E13" s="17">
        <f ca="1">(D13/B13)*100</f>
        <v>21.2362971729133</v>
      </c>
      <c r="F13" s="25">
        <v>44530</v>
      </c>
    </row>
    <row r="15" spans="1:14" x14ac:dyDescent="0.3">
      <c r="A15" s="5"/>
      <c r="B15" s="10" t="str">
        <f>INDEX(Dotaz_PQSubory[#Headers],,COLUMN(C$1))</f>
        <v>400..1100</v>
      </c>
      <c r="C15" s="10" t="str">
        <f>INDEX(Dotaz_PQSubory[#Headers],,COLUMN(D$1))</f>
        <v>1100..1800</v>
      </c>
      <c r="D15" s="10" t="str">
        <f>INDEX(Dotaz_PQSubory[#Headers],,COLUMN(E$1))</f>
        <v>1800..2500</v>
      </c>
      <c r="E15" s="13" t="str">
        <f>INDEX(Dotaz_PQSubory[#Headers],,COLUMN(F$1))</f>
        <v>2500..3200</v>
      </c>
      <c r="F15" s="10" t="s">
        <v>16</v>
      </c>
    </row>
    <row r="16" spans="1:14" x14ac:dyDescent="0.3">
      <c r="A16" s="4" t="str">
        <f>INDEX(Dotaz_PQSubory[% / rpm],NAJNOVSI+ROW(A3))</f>
        <v>95..115</v>
      </c>
      <c r="B16" s="5">
        <f t="shared" ref="B16:E21" ca="1" si="4">VLOOKUP($A16,OBLAST1,COLUMN(B$1),FALSE)</f>
        <v>447.63361111111112</v>
      </c>
      <c r="C16" s="29">
        <f t="shared" ca="1" si="4"/>
        <v>765.85500000000002</v>
      </c>
      <c r="D16" s="5">
        <f t="shared" ca="1" si="4"/>
        <v>27.144166666666667</v>
      </c>
      <c r="E16" s="8">
        <f t="shared" ca="1" si="4"/>
        <v>5.0833333333333328E-2</v>
      </c>
      <c r="F16" s="5">
        <f t="shared" ref="F16:F21" ca="1" si="5">SUM(B16:E16)</f>
        <v>1240.6836111111111</v>
      </c>
    </row>
    <row r="17" spans="1:16" ht="18" x14ac:dyDescent="0.35">
      <c r="A17" s="4" t="str">
        <f>INDEX(Dotaz_PQSubory[% / rpm],NAJNOVSI+ROW(A4))</f>
        <v>75..95</v>
      </c>
      <c r="B17" s="5">
        <f t="shared" ca="1" si="4"/>
        <v>289.76583333333332</v>
      </c>
      <c r="C17" s="29">
        <f t="shared" ca="1" si="4"/>
        <v>1324.8833333333334</v>
      </c>
      <c r="D17" s="5">
        <f t="shared" ca="1" si="4"/>
        <v>80.351111111111109</v>
      </c>
      <c r="E17" s="8">
        <f t="shared" ca="1" si="4"/>
        <v>8.1666666666666665E-2</v>
      </c>
      <c r="F17" s="5">
        <f t="shared" ca="1" si="5"/>
        <v>1695.0819444444446</v>
      </c>
      <c r="H17" s="34" t="s">
        <v>40</v>
      </c>
      <c r="I17" s="34"/>
      <c r="J17" s="34"/>
      <c r="K17" s="34" t="s">
        <v>41</v>
      </c>
      <c r="L17" s="34"/>
      <c r="M17" s="34" t="s">
        <v>42</v>
      </c>
      <c r="N17" s="34"/>
      <c r="O17" s="34"/>
      <c r="P17" s="35"/>
    </row>
    <row r="18" spans="1:16" x14ac:dyDescent="0.3">
      <c r="A18" s="4" t="str">
        <f>INDEX(Dotaz_PQSubory[% / rpm],NAJNOVSI+ROW(A5))</f>
        <v>55..75</v>
      </c>
      <c r="B18" s="5">
        <f t="shared" ca="1" si="4"/>
        <v>364.39888888888891</v>
      </c>
      <c r="C18" s="29">
        <f t="shared" ca="1" si="4"/>
        <v>2119.0333333333333</v>
      </c>
      <c r="D18" s="5">
        <f t="shared" ca="1" si="4"/>
        <v>119.19805555555556</v>
      </c>
      <c r="E18" s="8">
        <f t="shared" ca="1" si="4"/>
        <v>8.8333333333333333E-2</v>
      </c>
      <c r="F18" s="5">
        <f t="shared" ca="1" si="5"/>
        <v>2602.7186111111109</v>
      </c>
    </row>
    <row r="19" spans="1:16" x14ac:dyDescent="0.3">
      <c r="A19" s="4" t="str">
        <f>INDEX(Dotaz_PQSubory[% / rpm],NAJNOVSI+ROW(A6))</f>
        <v>35..55</v>
      </c>
      <c r="B19" s="5">
        <f t="shared" ca="1" si="4"/>
        <v>520.42694444444442</v>
      </c>
      <c r="C19" s="29">
        <f t="shared" ca="1" si="4"/>
        <v>1991.9666666666667</v>
      </c>
      <c r="D19" s="5">
        <f t="shared" ca="1" si="4"/>
        <v>381.10527777777776</v>
      </c>
      <c r="E19" s="8">
        <f t="shared" ca="1" si="4"/>
        <v>9.9166666666666653E-2</v>
      </c>
      <c r="F19" s="5">
        <f t="shared" ca="1" si="5"/>
        <v>2893.5980555555557</v>
      </c>
      <c r="H19" t="s">
        <v>24</v>
      </c>
    </row>
    <row r="20" spans="1:16" x14ac:dyDescent="0.3">
      <c r="A20" s="4" t="str">
        <f>INDEX(Dotaz_PQSubory[% / rpm],NAJNOVSI+ROW(A7))</f>
        <v>15..35</v>
      </c>
      <c r="B20" s="5">
        <f t="shared" ca="1" si="4"/>
        <v>6443.6333333333332</v>
      </c>
      <c r="C20" s="29">
        <f t="shared" ca="1" si="4"/>
        <v>728.60888888888894</v>
      </c>
      <c r="D20" s="5">
        <f t="shared" ca="1" si="4"/>
        <v>51.963055555555556</v>
      </c>
      <c r="E20" s="8">
        <f t="shared" ca="1" si="4"/>
        <v>0.47972222222222216</v>
      </c>
      <c r="F20" s="5">
        <f t="shared" ca="1" si="5"/>
        <v>7224.6850000000004</v>
      </c>
      <c r="H20" s="40" t="s">
        <v>49</v>
      </c>
      <c r="I20" s="31"/>
      <c r="J20" s="31"/>
      <c r="K20" s="31"/>
      <c r="L20" s="31"/>
      <c r="M20" s="31"/>
    </row>
    <row r="21" spans="1:16" x14ac:dyDescent="0.3">
      <c r="A21" s="4" t="str">
        <f>INDEX(Dotaz_PQSubory[% / rpm],NAJNOVSI+ROW(A8))</f>
        <v>-5..15</v>
      </c>
      <c r="B21" s="5">
        <f t="shared" ca="1" si="4"/>
        <v>1191.2833333333333</v>
      </c>
      <c r="C21" s="29">
        <f t="shared" ca="1" si="4"/>
        <v>2282.8666666666668</v>
      </c>
      <c r="D21" s="5">
        <f t="shared" ca="1" si="4"/>
        <v>153.10138888888889</v>
      </c>
      <c r="E21" s="8">
        <f t="shared" ca="1" si="4"/>
        <v>0.32972222222222219</v>
      </c>
      <c r="F21" s="5">
        <f t="shared" ca="1" si="5"/>
        <v>3627.5811111111111</v>
      </c>
    </row>
    <row r="22" spans="1:16" x14ac:dyDescent="0.3">
      <c r="F22" s="21">
        <f ca="1">SUM(F16:F21)</f>
        <v>19284.348333333335</v>
      </c>
      <c r="H22" t="s">
        <v>51</v>
      </c>
    </row>
    <row r="23" spans="1:16" x14ac:dyDescent="0.3">
      <c r="A23" t="s">
        <v>15</v>
      </c>
      <c r="H23" s="45" t="s">
        <v>48</v>
      </c>
      <c r="I23" s="45"/>
      <c r="J23" s="45"/>
      <c r="K23" s="45"/>
      <c r="L23" s="45"/>
      <c r="M23" s="45"/>
      <c r="N23" s="45"/>
      <c r="O23" s="45"/>
      <c r="P23" s="45"/>
    </row>
    <row r="24" spans="1:16" x14ac:dyDescent="0.3">
      <c r="A24" s="5"/>
      <c r="B24" s="10" t="str">
        <f>B15</f>
        <v>400..1100</v>
      </c>
      <c r="C24" s="10" t="str">
        <f t="shared" ref="C24:E24" si="6">C15</f>
        <v>1100..1800</v>
      </c>
      <c r="D24" s="10" t="str">
        <f t="shared" si="6"/>
        <v>1800..2500</v>
      </c>
      <c r="E24" s="10" t="str">
        <f t="shared" si="6"/>
        <v>2500..3200</v>
      </c>
      <c r="F24" s="10" t="s">
        <v>16</v>
      </c>
    </row>
    <row r="25" spans="1:16" x14ac:dyDescent="0.3">
      <c r="A25" s="4" t="str">
        <f>A16</f>
        <v>95..115</v>
      </c>
      <c r="B25" s="5">
        <f t="shared" ref="B25:E30" ca="1" si="7">(B16-B5)*60</f>
        <v>144.71666666666579</v>
      </c>
      <c r="C25" s="29">
        <f t="shared" ca="1" si="7"/>
        <v>75.333333333335304</v>
      </c>
      <c r="D25" s="5">
        <f t="shared" ca="1" si="7"/>
        <v>0.48333333333324902</v>
      </c>
      <c r="E25" s="5">
        <f t="shared" ca="1" si="7"/>
        <v>0</v>
      </c>
      <c r="F25" s="5"/>
    </row>
    <row r="26" spans="1:16" x14ac:dyDescent="0.3">
      <c r="A26" s="4" t="str">
        <f t="shared" ref="A26:A30" si="8">A17</f>
        <v>75..95</v>
      </c>
      <c r="B26" s="5">
        <f t="shared" ca="1" si="7"/>
        <v>211.88333333333389</v>
      </c>
      <c r="C26" s="29">
        <f t="shared" ca="1" si="7"/>
        <v>312.00000000000273</v>
      </c>
      <c r="D26" s="5">
        <f t="shared" ca="1" si="7"/>
        <v>1.216666666666697</v>
      </c>
      <c r="E26" s="5">
        <f t="shared" ca="1" si="7"/>
        <v>0</v>
      </c>
      <c r="F26" s="5"/>
    </row>
    <row r="27" spans="1:16" x14ac:dyDescent="0.3">
      <c r="A27" s="4" t="str">
        <f t="shared" si="8"/>
        <v>55..75</v>
      </c>
      <c r="B27" s="5">
        <f t="shared" ca="1" si="7"/>
        <v>383.41666666666697</v>
      </c>
      <c r="C27" s="29">
        <f t="shared" ca="1" si="7"/>
        <v>810</v>
      </c>
      <c r="D27" s="5">
        <f t="shared" ca="1" si="7"/>
        <v>0.3999999999996362</v>
      </c>
      <c r="E27" s="5">
        <f t="shared" ca="1" si="7"/>
        <v>0</v>
      </c>
      <c r="F27" s="5"/>
    </row>
    <row r="28" spans="1:16" x14ac:dyDescent="0.3">
      <c r="A28" s="4" t="str">
        <f t="shared" si="8"/>
        <v>35..55</v>
      </c>
      <c r="B28" s="5">
        <f t="shared" ca="1" si="7"/>
        <v>346.38333333333094</v>
      </c>
      <c r="C28" s="29">
        <f t="shared" ca="1" si="7"/>
        <v>741.00000000000819</v>
      </c>
      <c r="D28" s="5">
        <f t="shared" ca="1" si="7"/>
        <v>0.3999999999996362</v>
      </c>
      <c r="E28" s="5">
        <f t="shared" ca="1" si="7"/>
        <v>0</v>
      </c>
      <c r="F28" s="5"/>
    </row>
    <row r="29" spans="1:16" x14ac:dyDescent="0.3">
      <c r="A29" s="4" t="str">
        <f t="shared" si="8"/>
        <v>15..35</v>
      </c>
      <c r="B29" s="5">
        <f t="shared" ca="1" si="7"/>
        <v>2617.9999999999927</v>
      </c>
      <c r="C29" s="29">
        <f t="shared" ca="1" si="7"/>
        <v>195.40000000000646</v>
      </c>
      <c r="D29" s="5">
        <f t="shared" ca="1" si="7"/>
        <v>0.38333333333355313</v>
      </c>
      <c r="E29" s="5">
        <f t="shared" ca="1" si="7"/>
        <v>0</v>
      </c>
      <c r="F29" s="5"/>
    </row>
    <row r="30" spans="1:16" x14ac:dyDescent="0.3">
      <c r="A30" s="4" t="str">
        <f t="shared" si="8"/>
        <v>-5..15</v>
      </c>
      <c r="B30" s="5">
        <f t="shared" ca="1" si="7"/>
        <v>456.99999999999363</v>
      </c>
      <c r="C30" s="29">
        <f t="shared" ca="1" si="7"/>
        <v>558.00000000001091</v>
      </c>
      <c r="D30" s="5">
        <f t="shared" ca="1" si="7"/>
        <v>3.3666666666664469</v>
      </c>
      <c r="E30" s="5">
        <f t="shared" ca="1" si="7"/>
        <v>0</v>
      </c>
      <c r="F30" s="5"/>
    </row>
    <row r="31" spans="1:16" x14ac:dyDescent="0.3">
      <c r="A31" s="4" t="s">
        <v>17</v>
      </c>
      <c r="B31" s="5">
        <f ca="1">SUM(B25:B30)/60</f>
        <v>69.356666666666399</v>
      </c>
      <c r="C31" s="29">
        <f ca="1">SUM(C25:C30)/60</f>
        <v>44.862222222222726</v>
      </c>
      <c r="D31" s="5">
        <f ca="1">SUM(D25:D30)/60</f>
        <v>0.10416666666665364</v>
      </c>
      <c r="E31" s="5">
        <f ca="1">SUM(E25:E30)/60</f>
        <v>0</v>
      </c>
      <c r="F31" s="23">
        <f ca="1">SUM(B31:E31)</f>
        <v>114.32305555555578</v>
      </c>
    </row>
    <row r="32" spans="1:16" x14ac:dyDescent="0.3">
      <c r="A32" s="4" t="s">
        <v>18</v>
      </c>
      <c r="B32" s="7">
        <f ca="1">100*(B31/$F$31)</f>
        <v>60.667261148353603</v>
      </c>
      <c r="C32" s="30">
        <f ca="1">100*(C31/$F$31)</f>
        <v>39.241622789220969</v>
      </c>
      <c r="D32" s="19">
        <f ca="1">100*(D31/$F$31)</f>
        <v>9.1116062425425109E-2</v>
      </c>
      <c r="E32" s="5">
        <f ca="1">100*(E31/$F$31)</f>
        <v>0</v>
      </c>
      <c r="F32" s="7">
        <f ca="1">SUM(B32:E32)</f>
        <v>100</v>
      </c>
      <c r="H32" t="s">
        <v>54</v>
      </c>
    </row>
    <row r="33" spans="1:8" x14ac:dyDescent="0.3">
      <c r="H33" t="s">
        <v>53</v>
      </c>
    </row>
    <row r="34" spans="1:8" x14ac:dyDescent="0.3">
      <c r="A34" s="5"/>
      <c r="B34" s="9" t="s">
        <v>11</v>
      </c>
      <c r="C34" s="9" t="s">
        <v>12</v>
      </c>
      <c r="D34" s="9" t="s">
        <v>19</v>
      </c>
      <c r="E34" s="43" t="s">
        <v>14</v>
      </c>
      <c r="F34" s="44"/>
      <c r="H34" t="s">
        <v>52</v>
      </c>
    </row>
    <row r="35" spans="1:8" x14ac:dyDescent="0.3">
      <c r="A35" s="26" t="str">
        <f>PROPER(TEXT(F13,"mmmm "))&amp;YEAR(F13)</f>
        <v>November 2021</v>
      </c>
      <c r="B35" s="18">
        <f ca="1">B13-B2</f>
        <v>3721.6639999999898</v>
      </c>
      <c r="C35" s="42">
        <f ca="1">C13-C2</f>
        <v>114.36666666666861</v>
      </c>
      <c r="D35" s="7">
        <f ca="1">D13-D2</f>
        <v>726</v>
      </c>
      <c r="E35" s="12">
        <f ca="1">(D35/B35)*100</f>
        <v>19.507403140100827</v>
      </c>
      <c r="F35" s="2"/>
      <c r="H35" t="s">
        <v>50</v>
      </c>
    </row>
    <row r="37" spans="1:8" ht="18" x14ac:dyDescent="0.35">
      <c r="A37" s="34" t="s">
        <v>43</v>
      </c>
      <c r="B37" s="35"/>
      <c r="C37" s="36"/>
      <c r="D37" s="35"/>
      <c r="E37" s="35"/>
      <c r="F37" s="35" t="s">
        <v>46</v>
      </c>
      <c r="G37" s="35"/>
      <c r="H37" s="35" t="s">
        <v>45</v>
      </c>
    </row>
    <row r="38" spans="1:8" x14ac:dyDescent="0.3">
      <c r="F38" s="35" t="s">
        <v>44</v>
      </c>
      <c r="G38" s="35"/>
      <c r="H38" s="37">
        <v>44530</v>
      </c>
    </row>
    <row r="39" spans="1:8" ht="15.6" x14ac:dyDescent="0.3">
      <c r="G39" s="38" t="s">
        <v>47</v>
      </c>
      <c r="H39" s="39"/>
    </row>
    <row r="41" spans="1:8" x14ac:dyDescent="0.3">
      <c r="A41" t="s">
        <v>72</v>
      </c>
      <c r="C41"/>
    </row>
    <row r="43" spans="1:8" x14ac:dyDescent="0.3">
      <c r="A43" t="s">
        <v>73</v>
      </c>
    </row>
  </sheetData>
  <mergeCells count="2">
    <mergeCell ref="E34:F34"/>
    <mergeCell ref="H23:P23"/>
  </mergeCells>
  <printOptions horizontalCentered="1"/>
  <pageMargins left="0.6692913385826772" right="0.6692913385826772" top="0.6692913385826772" bottom="0.6692913385826772" header="0.27559055118110237" footer="0.27559055118110237"/>
  <pageSetup paperSize="9" orientation="portrait" r:id="rId1"/>
  <drawing r:id="rId2"/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2C6B-4E02-4133-95BC-1DC93DE40A6A}">
  <dimension ref="A1:I19"/>
  <sheetViews>
    <sheetView workbookViewId="0">
      <selection activeCell="A11" sqref="A11"/>
    </sheetView>
  </sheetViews>
  <sheetFormatPr defaultRowHeight="14.4" x14ac:dyDescent="0.3"/>
  <cols>
    <col min="1" max="1" width="56" customWidth="1"/>
    <col min="3" max="3" width="8" customWidth="1"/>
    <col min="4" max="4" width="27.109375" bestFit="1" customWidth="1"/>
    <col min="5" max="5" width="12.109375" bestFit="1" customWidth="1"/>
    <col min="6" max="8" width="12.33203125" bestFit="1" customWidth="1"/>
    <col min="9" max="9" width="10.21875" bestFit="1" customWidth="1"/>
  </cols>
  <sheetData>
    <row r="1" spans="1:9" x14ac:dyDescent="0.3">
      <c r="A1" t="s">
        <v>24</v>
      </c>
      <c r="C1" t="s">
        <v>28</v>
      </c>
      <c r="D1" t="s">
        <v>22</v>
      </c>
      <c r="E1" t="s">
        <v>3</v>
      </c>
      <c r="F1" t="s">
        <v>4</v>
      </c>
      <c r="G1" t="s">
        <v>5</v>
      </c>
      <c r="H1" t="s">
        <v>6</v>
      </c>
      <c r="I1" t="s">
        <v>23</v>
      </c>
    </row>
    <row r="2" spans="1:9" hidden="1" x14ac:dyDescent="0.3">
      <c r="A2" t="str">
        <f ca="1">LEFT(CELL("filename",A1),FIND("[",CELL("filename",A1))-1)&amp;"Data_PO976DM"</f>
        <v>C:\Users\bjgar\Desktop\Data_PO976DM</v>
      </c>
      <c r="C2" s="24" t="b">
        <f t="shared" ref="C2:C19" si="0">SUBTOTAL(103,D2)=1</f>
        <v>0</v>
      </c>
      <c r="D2" s="24" t="s">
        <v>25</v>
      </c>
      <c r="E2">
        <v>673143040</v>
      </c>
      <c r="I2" s="3">
        <v>44502</v>
      </c>
    </row>
    <row r="3" spans="1:9" hidden="1" x14ac:dyDescent="0.3">
      <c r="C3" s="24" t="b">
        <f t="shared" si="0"/>
        <v>0</v>
      </c>
      <c r="D3" s="24" t="s">
        <v>26</v>
      </c>
      <c r="E3">
        <v>19178.516666666666</v>
      </c>
      <c r="I3" s="3">
        <v>44502</v>
      </c>
    </row>
    <row r="4" spans="1:9" hidden="1" x14ac:dyDescent="0.3">
      <c r="C4" s="24" t="b">
        <f t="shared" si="0"/>
        <v>0</v>
      </c>
      <c r="D4" s="24" t="s">
        <v>27</v>
      </c>
      <c r="E4">
        <v>143015</v>
      </c>
      <c r="I4" s="3">
        <v>44502</v>
      </c>
    </row>
    <row r="5" spans="1:9" hidden="1" x14ac:dyDescent="0.3">
      <c r="C5" s="24" t="b">
        <f t="shared" si="0"/>
        <v>0</v>
      </c>
      <c r="D5" s="24" t="s">
        <v>0</v>
      </c>
      <c r="E5">
        <v>445.22166666666669</v>
      </c>
      <c r="F5">
        <v>764.59944444444443</v>
      </c>
      <c r="G5">
        <v>27.136111111111113</v>
      </c>
      <c r="H5">
        <v>5.0833333333333328E-2</v>
      </c>
      <c r="I5" s="3">
        <v>44502</v>
      </c>
    </row>
    <row r="6" spans="1:9" hidden="1" x14ac:dyDescent="0.3">
      <c r="C6" s="24" t="b">
        <f t="shared" si="0"/>
        <v>0</v>
      </c>
      <c r="D6" s="24" t="s">
        <v>1</v>
      </c>
      <c r="E6">
        <v>286.23444444444442</v>
      </c>
      <c r="F6">
        <v>1319.6833333333334</v>
      </c>
      <c r="G6">
        <v>80.330833333333331</v>
      </c>
      <c r="H6">
        <v>8.1666666666666665E-2</v>
      </c>
      <c r="I6" s="3">
        <v>44502</v>
      </c>
    </row>
    <row r="7" spans="1:9" hidden="1" x14ac:dyDescent="0.3">
      <c r="C7" s="24" t="b">
        <f t="shared" si="0"/>
        <v>0</v>
      </c>
      <c r="D7" s="24" t="s">
        <v>2</v>
      </c>
      <c r="E7">
        <v>358.00861111111112</v>
      </c>
      <c r="F7">
        <v>2105.5333333333333</v>
      </c>
      <c r="G7">
        <v>119.19138888888889</v>
      </c>
      <c r="H7">
        <v>8.8333333333333333E-2</v>
      </c>
      <c r="I7" s="3">
        <v>44502</v>
      </c>
    </row>
    <row r="8" spans="1:9" hidden="1" x14ac:dyDescent="0.3">
      <c r="C8" s="24" t="b">
        <f t="shared" si="0"/>
        <v>0</v>
      </c>
      <c r="D8" s="24" t="s">
        <v>7</v>
      </c>
      <c r="E8">
        <v>514.6538888888889</v>
      </c>
      <c r="F8">
        <v>1979.6166666666666</v>
      </c>
      <c r="G8">
        <v>381.0986111111111</v>
      </c>
      <c r="H8">
        <v>9.9166666666666653E-2</v>
      </c>
      <c r="I8" s="3">
        <v>44502</v>
      </c>
    </row>
    <row r="9" spans="1:9" hidden="1" x14ac:dyDescent="0.3">
      <c r="C9" s="24" t="b">
        <f t="shared" si="0"/>
        <v>0</v>
      </c>
      <c r="D9" s="24" t="s">
        <v>8</v>
      </c>
      <c r="E9">
        <v>6400</v>
      </c>
      <c r="F9">
        <v>725.35222222222217</v>
      </c>
      <c r="G9">
        <v>51.956666666666663</v>
      </c>
      <c r="H9">
        <v>0.47972222222222216</v>
      </c>
      <c r="I9" s="3">
        <v>44502</v>
      </c>
    </row>
    <row r="10" spans="1:9" hidden="1" x14ac:dyDescent="0.3">
      <c r="C10" s="24" t="b">
        <f t="shared" si="0"/>
        <v>0</v>
      </c>
      <c r="D10" s="24" t="s">
        <v>9</v>
      </c>
      <c r="E10">
        <v>1183.6666666666667</v>
      </c>
      <c r="F10">
        <v>2273.5666666666666</v>
      </c>
      <c r="G10">
        <v>153.04527777777778</v>
      </c>
      <c r="H10">
        <v>0.32972222222222219</v>
      </c>
      <c r="I10" s="3">
        <v>44502</v>
      </c>
    </row>
    <row r="11" spans="1:9" x14ac:dyDescent="0.3">
      <c r="A11" t="s">
        <v>36</v>
      </c>
      <c r="C11" s="24" t="b">
        <f t="shared" si="0"/>
        <v>1</v>
      </c>
      <c r="D11" s="24" t="s">
        <v>25</v>
      </c>
      <c r="E11">
        <v>676864704</v>
      </c>
      <c r="I11" s="3">
        <v>44530</v>
      </c>
    </row>
    <row r="12" spans="1:9" x14ac:dyDescent="0.3">
      <c r="C12" s="24" t="b">
        <f t="shared" si="0"/>
        <v>1</v>
      </c>
      <c r="D12" s="24" t="s">
        <v>26</v>
      </c>
      <c r="E12">
        <v>19292.883333333335</v>
      </c>
      <c r="I12" s="3">
        <v>44530</v>
      </c>
    </row>
    <row r="13" spans="1:9" x14ac:dyDescent="0.3">
      <c r="C13" s="24" t="b">
        <f t="shared" si="0"/>
        <v>1</v>
      </c>
      <c r="D13" s="24" t="s">
        <v>27</v>
      </c>
      <c r="E13">
        <v>143741</v>
      </c>
      <c r="I13" s="3">
        <v>44530</v>
      </c>
    </row>
    <row r="14" spans="1:9" x14ac:dyDescent="0.3">
      <c r="C14" s="24" t="b">
        <f t="shared" si="0"/>
        <v>1</v>
      </c>
      <c r="D14" s="24" t="s">
        <v>0</v>
      </c>
      <c r="E14">
        <v>447.63361111111112</v>
      </c>
      <c r="F14">
        <v>765.85500000000002</v>
      </c>
      <c r="G14">
        <v>27.144166666666667</v>
      </c>
      <c r="H14">
        <v>5.0833333333333328E-2</v>
      </c>
      <c r="I14" s="3">
        <v>44530</v>
      </c>
    </row>
    <row r="15" spans="1:9" x14ac:dyDescent="0.3">
      <c r="C15" s="24" t="b">
        <f t="shared" si="0"/>
        <v>1</v>
      </c>
      <c r="D15" s="24" t="s">
        <v>1</v>
      </c>
      <c r="E15">
        <v>289.76583333333332</v>
      </c>
      <c r="F15">
        <v>1324.8833333333334</v>
      </c>
      <c r="G15">
        <v>80.351111111111109</v>
      </c>
      <c r="H15">
        <v>8.1666666666666665E-2</v>
      </c>
      <c r="I15" s="3">
        <v>44530</v>
      </c>
    </row>
    <row r="16" spans="1:9" x14ac:dyDescent="0.3">
      <c r="C16" s="24" t="b">
        <f t="shared" si="0"/>
        <v>1</v>
      </c>
      <c r="D16" s="24" t="s">
        <v>2</v>
      </c>
      <c r="E16">
        <v>364.39888888888891</v>
      </c>
      <c r="F16">
        <v>2119.0333333333333</v>
      </c>
      <c r="G16">
        <v>119.19805555555556</v>
      </c>
      <c r="H16">
        <v>8.8333333333333333E-2</v>
      </c>
      <c r="I16" s="3">
        <v>44530</v>
      </c>
    </row>
    <row r="17" spans="3:9" x14ac:dyDescent="0.3">
      <c r="C17" s="24" t="b">
        <f t="shared" si="0"/>
        <v>1</v>
      </c>
      <c r="D17" s="24" t="s">
        <v>7</v>
      </c>
      <c r="E17">
        <v>520.42694444444442</v>
      </c>
      <c r="F17">
        <v>1991.9666666666667</v>
      </c>
      <c r="G17">
        <v>381.10527777777776</v>
      </c>
      <c r="H17">
        <v>9.9166666666666653E-2</v>
      </c>
      <c r="I17" s="3">
        <v>44530</v>
      </c>
    </row>
    <row r="18" spans="3:9" x14ac:dyDescent="0.3">
      <c r="C18" s="24" t="b">
        <f t="shared" si="0"/>
        <v>1</v>
      </c>
      <c r="D18" s="24" t="s">
        <v>8</v>
      </c>
      <c r="E18">
        <v>6443.6333333333332</v>
      </c>
      <c r="F18">
        <v>728.60888888888894</v>
      </c>
      <c r="G18">
        <v>51.963055555555556</v>
      </c>
      <c r="H18">
        <v>0.47972222222222216</v>
      </c>
      <c r="I18" s="3">
        <v>44530</v>
      </c>
    </row>
    <row r="19" spans="3:9" x14ac:dyDescent="0.3">
      <c r="C19" s="24" t="b">
        <f t="shared" si="0"/>
        <v>1</v>
      </c>
      <c r="D19" s="24" t="s">
        <v>9</v>
      </c>
      <c r="E19">
        <v>1191.2833333333333</v>
      </c>
      <c r="F19">
        <v>2282.8666666666668</v>
      </c>
      <c r="G19">
        <v>153.10138888888889</v>
      </c>
      <c r="H19">
        <v>0.32972222222222219</v>
      </c>
      <c r="I19" s="3">
        <v>44530</v>
      </c>
    </row>
  </sheetData>
  <pageMargins left="0.7" right="0.7" top="0.75" bottom="0.75" header="0.3" footer="0.3"/>
  <pageSetup paperSize="9" orientation="portrait" horizontalDpi="300" verticalDpi="30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0A39-5A66-4699-8FCD-D7C5CADBC775}">
  <dimension ref="A1:B4"/>
  <sheetViews>
    <sheetView workbookViewId="0">
      <selection activeCell="A29" sqref="A29"/>
    </sheetView>
  </sheetViews>
  <sheetFormatPr defaultRowHeight="14.4" x14ac:dyDescent="0.3"/>
  <cols>
    <col min="1" max="1" width="51.6640625" customWidth="1"/>
  </cols>
  <sheetData>
    <row r="1" spans="1:2" x14ac:dyDescent="0.3">
      <c r="A1" t="s">
        <v>24</v>
      </c>
    </row>
    <row r="2" spans="1:2" x14ac:dyDescent="0.3">
      <c r="A2" s="32" t="s">
        <v>37</v>
      </c>
    </row>
    <row r="4" spans="1:2" x14ac:dyDescent="0.3">
      <c r="A4" s="33" t="s">
        <v>38</v>
      </c>
      <c r="B4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4896-21A3-4DF4-AA71-B58C7C9AA600}">
  <dimension ref="A1:F32"/>
  <sheetViews>
    <sheetView zoomScale="180" zoomScaleNormal="180" workbookViewId="0">
      <selection activeCell="A32" sqref="A32"/>
    </sheetView>
  </sheetViews>
  <sheetFormatPr defaultRowHeight="14.4" x14ac:dyDescent="0.3"/>
  <cols>
    <col min="1" max="1" width="25.33203125" customWidth="1"/>
    <col min="2" max="2" width="14.6640625" customWidth="1"/>
    <col min="3" max="3" width="19.5546875" customWidth="1"/>
    <col min="4" max="4" width="13.109375" customWidth="1"/>
    <col min="5" max="5" width="13.88671875" customWidth="1"/>
    <col min="6" max="6" width="7.109375" customWidth="1"/>
  </cols>
  <sheetData>
    <row r="1" spans="1:6" ht="21.6" customHeight="1" x14ac:dyDescent="0.3">
      <c r="A1" s="46" t="s">
        <v>70</v>
      </c>
      <c r="B1" s="46"/>
      <c r="C1" s="46"/>
      <c r="D1" s="46"/>
      <c r="E1" s="46"/>
      <c r="F1" s="46"/>
    </row>
    <row r="2" spans="1:6" x14ac:dyDescent="0.3">
      <c r="A2" s="4" t="s">
        <v>60</v>
      </c>
      <c r="B2" s="9" t="s">
        <v>3</v>
      </c>
      <c r="C2" s="9" t="s">
        <v>4</v>
      </c>
      <c r="D2" s="9" t="s">
        <v>5</v>
      </c>
      <c r="E2" s="9" t="s">
        <v>6</v>
      </c>
      <c r="F2" s="29" t="s">
        <v>16</v>
      </c>
    </row>
    <row r="3" spans="1:6" x14ac:dyDescent="0.3">
      <c r="A3" s="41" t="s">
        <v>18</v>
      </c>
      <c r="B3" s="29">
        <v>60.667261148353603</v>
      </c>
      <c r="C3" s="29">
        <v>39.241622789220969</v>
      </c>
      <c r="D3" s="29">
        <v>9.1116062425425109E-2</v>
      </c>
      <c r="E3" s="29">
        <v>0</v>
      </c>
      <c r="F3" s="29">
        <v>100</v>
      </c>
    </row>
    <row r="4" spans="1:6" x14ac:dyDescent="0.3">
      <c r="A4" s="4" t="s">
        <v>10</v>
      </c>
      <c r="B4" s="9" t="s">
        <v>11</v>
      </c>
      <c r="C4" s="9" t="s">
        <v>12</v>
      </c>
      <c r="D4" s="9" t="s">
        <v>13</v>
      </c>
      <c r="E4" s="9" t="s">
        <v>21</v>
      </c>
      <c r="F4" s="29"/>
    </row>
    <row r="5" spans="1:6" x14ac:dyDescent="0.3">
      <c r="A5" s="5">
        <v>676864704</v>
      </c>
      <c r="B5" s="29">
        <v>676864.70400000003</v>
      </c>
      <c r="C5" s="42">
        <v>114.36666666666861</v>
      </c>
      <c r="D5" s="29">
        <v>143741</v>
      </c>
      <c r="E5" s="29">
        <v>21.2362971729133</v>
      </c>
      <c r="F5" s="29"/>
    </row>
    <row r="6" spans="1:6" x14ac:dyDescent="0.3">
      <c r="A6" s="1"/>
      <c r="B6" s="27"/>
      <c r="C6" s="27"/>
      <c r="D6" s="27"/>
      <c r="E6" s="27"/>
      <c r="F6" s="27"/>
    </row>
    <row r="7" spans="1:6" x14ac:dyDescent="0.3">
      <c r="A7" s="4" t="s">
        <v>55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16</v>
      </c>
    </row>
    <row r="8" spans="1:6" x14ac:dyDescent="0.3">
      <c r="A8" s="4" t="s">
        <v>18</v>
      </c>
      <c r="B8" s="29">
        <v>60.667261148353603</v>
      </c>
      <c r="C8" s="29">
        <v>39.241622789220969</v>
      </c>
      <c r="D8" s="29">
        <v>9.1116062425425109E-2</v>
      </c>
      <c r="E8" s="29">
        <v>0</v>
      </c>
      <c r="F8" s="29">
        <v>100</v>
      </c>
    </row>
    <row r="9" spans="1:6" x14ac:dyDescent="0.3">
      <c r="A9" s="4" t="s">
        <v>10</v>
      </c>
      <c r="B9" s="9" t="s">
        <v>11</v>
      </c>
      <c r="C9" s="9" t="s">
        <v>12</v>
      </c>
      <c r="D9" s="9" t="s">
        <v>13</v>
      </c>
      <c r="E9" s="9" t="s">
        <v>21</v>
      </c>
      <c r="F9" s="29"/>
    </row>
    <row r="10" spans="1:6" x14ac:dyDescent="0.3">
      <c r="A10" s="5">
        <v>676864704</v>
      </c>
      <c r="B10" s="29">
        <v>676864.70400000003</v>
      </c>
      <c r="C10" s="42">
        <v>114.36666666666861</v>
      </c>
      <c r="D10" s="29">
        <v>143741</v>
      </c>
      <c r="E10" s="29">
        <v>21.2362971729133</v>
      </c>
      <c r="F10" s="29"/>
    </row>
    <row r="11" spans="1:6" x14ac:dyDescent="0.3">
      <c r="A11" s="1"/>
      <c r="B11" s="27"/>
      <c r="C11" s="27"/>
      <c r="D11" s="27"/>
      <c r="E11" s="27"/>
      <c r="F11" s="27"/>
    </row>
    <row r="12" spans="1:6" x14ac:dyDescent="0.3">
      <c r="A12" s="4" t="s">
        <v>56</v>
      </c>
      <c r="B12" s="9" t="s">
        <v>61</v>
      </c>
      <c r="C12" s="9" t="s">
        <v>62</v>
      </c>
      <c r="D12" s="9" t="s">
        <v>63</v>
      </c>
      <c r="E12" s="9" t="s">
        <v>64</v>
      </c>
      <c r="F12" s="9" t="s">
        <v>16</v>
      </c>
    </row>
    <row r="13" spans="1:6" x14ac:dyDescent="0.3">
      <c r="A13" s="4" t="s">
        <v>18</v>
      </c>
      <c r="B13" s="29">
        <v>60.667261148353603</v>
      </c>
      <c r="C13" s="29">
        <v>39.241622789220969</v>
      </c>
      <c r="D13" s="29">
        <v>9.1116062425425109E-2</v>
      </c>
      <c r="E13" s="29">
        <v>0</v>
      </c>
      <c r="F13" s="29">
        <v>100</v>
      </c>
    </row>
    <row r="14" spans="1:6" x14ac:dyDescent="0.3">
      <c r="A14" s="4" t="s">
        <v>10</v>
      </c>
      <c r="B14" s="9" t="s">
        <v>11</v>
      </c>
      <c r="C14" s="9" t="s">
        <v>12</v>
      </c>
      <c r="D14" s="9" t="s">
        <v>13</v>
      </c>
      <c r="E14" s="9" t="s">
        <v>21</v>
      </c>
      <c r="F14" s="29"/>
    </row>
    <row r="15" spans="1:6" x14ac:dyDescent="0.3">
      <c r="A15" s="5">
        <v>676864704</v>
      </c>
      <c r="B15" s="29">
        <v>676864.70400000003</v>
      </c>
      <c r="C15" s="42">
        <v>114.36666666666861</v>
      </c>
      <c r="D15" s="29">
        <v>143741</v>
      </c>
      <c r="E15" s="29">
        <v>21.2362971729133</v>
      </c>
      <c r="F15" s="29"/>
    </row>
    <row r="16" spans="1:6" x14ac:dyDescent="0.3">
      <c r="A16" s="1"/>
      <c r="B16" s="27"/>
      <c r="C16" s="27"/>
      <c r="D16" s="27"/>
      <c r="E16" s="27"/>
      <c r="F16" s="27"/>
    </row>
    <row r="17" spans="1:6" x14ac:dyDescent="0.3">
      <c r="A17" s="4" t="s">
        <v>59</v>
      </c>
      <c r="B17" s="9" t="s">
        <v>65</v>
      </c>
      <c r="C17" s="9" t="s">
        <v>66</v>
      </c>
      <c r="D17" s="9" t="s">
        <v>67</v>
      </c>
      <c r="E17" s="9" t="s">
        <v>68</v>
      </c>
      <c r="F17" s="9" t="s">
        <v>16</v>
      </c>
    </row>
    <row r="18" spans="1:6" x14ac:dyDescent="0.3">
      <c r="A18" s="4" t="s">
        <v>18</v>
      </c>
      <c r="B18" s="29">
        <v>60.667261148353603</v>
      </c>
      <c r="C18" s="29">
        <v>39.241622789220969</v>
      </c>
      <c r="D18" s="29">
        <v>9.1116062425425109E-2</v>
      </c>
      <c r="E18" s="29">
        <v>0</v>
      </c>
      <c r="F18" s="29">
        <v>100</v>
      </c>
    </row>
    <row r="19" spans="1:6" x14ac:dyDescent="0.3">
      <c r="A19" s="4" t="s">
        <v>10</v>
      </c>
      <c r="B19" s="9" t="s">
        <v>11</v>
      </c>
      <c r="C19" s="9" t="s">
        <v>12</v>
      </c>
      <c r="D19" s="9" t="s">
        <v>13</v>
      </c>
      <c r="E19" s="9" t="s">
        <v>21</v>
      </c>
      <c r="F19" s="29"/>
    </row>
    <row r="20" spans="1:6" x14ac:dyDescent="0.3">
      <c r="A20" s="5">
        <v>676864704</v>
      </c>
      <c r="B20" s="29">
        <v>676864.70400000003</v>
      </c>
      <c r="C20" s="42">
        <v>114.36666666666861</v>
      </c>
      <c r="D20" s="29">
        <v>143741</v>
      </c>
      <c r="E20" s="29">
        <v>21.2362971729133</v>
      </c>
      <c r="F20" s="29"/>
    </row>
    <row r="21" spans="1:6" x14ac:dyDescent="0.3">
      <c r="A21" s="1"/>
      <c r="B21" s="27"/>
      <c r="C21" s="27"/>
      <c r="D21" s="27"/>
      <c r="E21" s="27"/>
      <c r="F21" s="27"/>
    </row>
    <row r="22" spans="1:6" x14ac:dyDescent="0.3">
      <c r="A22" s="4" t="s">
        <v>58</v>
      </c>
      <c r="B22" s="9" t="s">
        <v>65</v>
      </c>
      <c r="C22" s="9" t="s">
        <v>66</v>
      </c>
      <c r="D22" s="9" t="s">
        <v>67</v>
      </c>
      <c r="E22" s="9" t="s">
        <v>68</v>
      </c>
      <c r="F22" s="9" t="s">
        <v>16</v>
      </c>
    </row>
    <row r="23" spans="1:6" x14ac:dyDescent="0.3">
      <c r="A23" s="4" t="s">
        <v>18</v>
      </c>
      <c r="B23" s="29">
        <v>60.667261148353603</v>
      </c>
      <c r="C23" s="29">
        <v>39.241622789220969</v>
      </c>
      <c r="D23" s="29">
        <v>9.1116062425425109E-2</v>
      </c>
      <c r="E23" s="29">
        <v>0</v>
      </c>
      <c r="F23" s="29">
        <v>100</v>
      </c>
    </row>
    <row r="24" spans="1:6" x14ac:dyDescent="0.3">
      <c r="A24" s="4" t="s">
        <v>10</v>
      </c>
      <c r="B24" s="9" t="s">
        <v>11</v>
      </c>
      <c r="C24" s="9" t="s">
        <v>12</v>
      </c>
      <c r="D24" s="9" t="s">
        <v>13</v>
      </c>
      <c r="E24" s="9" t="s">
        <v>21</v>
      </c>
      <c r="F24" s="29"/>
    </row>
    <row r="25" spans="1:6" x14ac:dyDescent="0.3">
      <c r="A25" s="5">
        <v>676864704</v>
      </c>
      <c r="B25" s="29">
        <v>676864.70400000003</v>
      </c>
      <c r="C25" s="42">
        <v>114.36666666666861</v>
      </c>
      <c r="D25" s="29">
        <v>143741</v>
      </c>
      <c r="E25" s="29">
        <v>21.2362971729133</v>
      </c>
      <c r="F25" s="29"/>
    </row>
    <row r="26" spans="1:6" x14ac:dyDescent="0.3">
      <c r="A26" s="1"/>
      <c r="B26" s="27"/>
      <c r="C26" s="27"/>
      <c r="D26" s="27"/>
      <c r="E26" s="27"/>
      <c r="F26" s="27"/>
    </row>
    <row r="27" spans="1:6" x14ac:dyDescent="0.3">
      <c r="A27" s="4" t="s">
        <v>57</v>
      </c>
      <c r="B27" s="9" t="s">
        <v>65</v>
      </c>
      <c r="C27" s="9" t="s">
        <v>66</v>
      </c>
      <c r="D27" s="9" t="s">
        <v>67</v>
      </c>
      <c r="E27" s="9" t="s">
        <v>69</v>
      </c>
      <c r="F27" s="9" t="s">
        <v>16</v>
      </c>
    </row>
    <row r="28" spans="1:6" x14ac:dyDescent="0.3">
      <c r="A28" s="4" t="s">
        <v>18</v>
      </c>
      <c r="B28" s="29">
        <v>60.667261148353603</v>
      </c>
      <c r="C28" s="29">
        <v>39.241622789220969</v>
      </c>
      <c r="D28" s="29">
        <v>9.1116062425425109E-2</v>
      </c>
      <c r="E28" s="29">
        <v>0</v>
      </c>
      <c r="F28" s="29">
        <v>100</v>
      </c>
    </row>
    <row r="29" spans="1:6" x14ac:dyDescent="0.3">
      <c r="A29" s="4" t="s">
        <v>10</v>
      </c>
      <c r="B29" s="9" t="s">
        <v>11</v>
      </c>
      <c r="C29" s="9" t="s">
        <v>12</v>
      </c>
      <c r="D29" s="9" t="s">
        <v>13</v>
      </c>
      <c r="E29" s="9" t="s">
        <v>21</v>
      </c>
      <c r="F29" s="29"/>
    </row>
    <row r="30" spans="1:6" x14ac:dyDescent="0.3">
      <c r="A30" s="5">
        <v>676864704</v>
      </c>
      <c r="B30" s="29">
        <v>676864.70400000003</v>
      </c>
      <c r="C30" s="42">
        <v>114.36666666666861</v>
      </c>
      <c r="D30" s="29">
        <v>143741</v>
      </c>
      <c r="E30" s="29">
        <v>21.2362971729133</v>
      </c>
      <c r="F30" s="29"/>
    </row>
    <row r="32" spans="1:6" x14ac:dyDescent="0.3">
      <c r="C32" s="35" t="s">
        <v>71</v>
      </c>
    </row>
  </sheetData>
  <mergeCells count="1">
    <mergeCell ref="A1:F1"/>
  </mergeCells>
  <printOptions horizontalCentered="1"/>
  <pageMargins left="0.27559055118110237" right="0.27559055118110237" top="0.27559055118110237" bottom="0.6692913385826772" header="0" footer="0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D o t a z _ P Q S u b o r y _ 9 f b f c 0 5 1 - 7 7 e 8 - 4 f 3 3 - 8 9 8 2 - c c e 9 a c f 9 9 f 8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D o t a z _ P Q S u b o r y _ 9 f b f c 0 5 1 - 7 7 e 8 - 4 f 3 3 - 8 9 8 2 - c c e 9 a c f 9 9 f 8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 D � t u m < / s t r i n g > < / k e y > < v a l u e > < i n t > 7 7 < / i n t > < / v a l u e > < / i t e m > < i t e m > < k e y > < s t r i n g > C e s t a < / s t r i n g > < / k e y > < v a l u e > < i n t > 7 0 < / i n t > < / v a l u e > < / i t e m > < / C o l u m n W i d t h s > < C o l u m n D i s p l a y I n d e x > < i t e m > < k e y > < s t r i n g > D � t u m < / s t r i n g > < / k e y > < v a l u e > < i n t > 0 < / i n t > < / v a l u e > < / i t e m > < i t e m > < k e y > < s t r i n g > C e s t a 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 D o t a z _ P Q D a t a 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 D o t a z _ P Q D a t a 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 C o l u m n s \ %   /   r p m < / K e y > < / D i a g r a m O b j e c t K e y > < D i a g r a m O b j e c t K e y > < K e y > C o l u m n s \ 4 0 0 . . 1 1 0 0 < / K e y > < / D i a g r a m O b j e c t K e y > < D i a g r a m O b j e c t K e y > < K e y > C o l u m n s \ 1 1 0 0 . . 1 8 0 0 < / K e y > < / D i a g r a m O b j e c t K e y > < D i a g r a m O b j e c t K e y > < K e y > C o l u m n s \ 1 8 0 0 . . 2 5 0 0 < / K e y > < / D i a g r a m O b j e c t K e y > < D i a g r a m O b j e c t K e y > < K e y > C o l u m n s \ 2 5 0 0 . . 3 2 0 0 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 C o l u m n s \ %   /   r p m 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 C o l u m n s \ 4 0 0 . . 1 1 0 0 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 C o l u m n s \ 1 1 0 0 . . 1 8 0 0 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 C o l u m n s \ 1 8 0 0 . . 2 5 0 0 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 C o l u m n s \ 2 5 0 0 . . 3 2 0 0 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 D o t a z _ P Q S u b o r y 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 D o t a z _ P Q S u b o r y 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 C o l u m n s \ D � t u m < / K e y > < / D i a g r a m O b j e c t K e y > < D i a g r a m O b j e c t K e y > < K e y > C o l u m n s \ C e s t a 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 C o l u m n s \ D � t u m 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 C o l u m n s \ C e s t a 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D o t a z _ P Q D a t a _ 7 c 3 c c 1 9 6 - 6 3 e c - 4 9 2 f - 9 0 1 7 - d 6 2 c 8 8 1 3 8 8 f 7 , D o t a z _ P Q S u b o r y _ 9 f b f c 0 5 1 - 7 7 e 8 - 4 f 3 3 - 8 9 8 2 - c c e 9 a c f 9 9 f 8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 D o t a z _ P Q D a t a 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 D o t a z _ P Q D a t a 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 /   r p m 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 C o l u m n s \ 4 0 0 . . 1 1 0 0 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 C o l u m n s \ 1 1 0 0 . . 1 8 0 0 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 C o l u m n s \ 1 8 0 0 . . 2 5 0 0 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 C o l u m n s \ 2 5 0 0 . . 3 2 0 0 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 D o t a z _ P Q S u b o r y 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 D o t a z _ P Q S u b o r y 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 C o l u m n s \ C e s t a 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D a t a M a s h u p   s q m i d = " 2 2 f 7 8 d a 8 - 6 c 4 c - 4 a 9 1 - 8 d 9 e - 5 b a 0 3 8 d 3 0 7 4 6 "   x m l n s = " h t t p : / / s c h e m a s . m i c r o s o f t . c o m / D a t a M a s h u p " > A A A A A I U J A A B Q S w M E F A A C A A g A L j + H U x J K F A G k A A A A 9 Q A A A B I A H A B D b 2 5 m a W c v U G F j a 2 F n Z S 5 4 b W w g o h g A K K A U A A A A A A A A A A A A A A A A A A A A A A A A A A A A h Y + x D o I w G I R f h X S n B Y w G y U 8 Z H J X E h M S 4 N q W W B i i G F s u 7 O f h I v o I Y R d 0 c 7 7 6 7 5 O 5 + v U E 2 t o 1 3 E b 1 R n U 5 R i A P k C c 2 7 U m m Z o s G e / B h l F P a M 1 0 w K b w p r k 4 x G p a i y 9 p w Q 4 p z D b o G 7 X p I o C E J y z H c F r 0 T L f K W N Z Z o L 9 G m V / 1 u I w u E 1 h k Z 4 H e P l a p o E Z P Y g V / r L o 4 k 9 6 Y 8 J m 6 G x Q y + o q f 1 i C 2 S W Q N 4 X 6 A N Q S w M E F A A C A A g A L j +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4 / h 1 N l F T h W f w Y A A D c U A A A T A B w A R m 9 y b X V s Y X M v U 2 V j d G l v b j E u b S C i G A A o o B Q A A A A A A A A A A A A A A A A A A A A A A A A A A A C 1 W E 1 v G k c Y v l v y f x h N 1 A r a D T X p x y E p k Q g Q 2 b U N B N Z E s Y W q Y X c c N u z O o N l Z a u w g N b d W i n 9 C D 6 7 U Q 2 4 5 W 0 o O g f y R / p K + M / s J L I 6 r N h z Y Z X g / n v f 7 3 f W p J R 3 O U D e 8 l h 9 s b 2 1 v + U M i q I 3 q X J L z n 9 t P u s G A i y m q I J f K L Q S f Y 1 v w F / D 7 M X d t K k q P H Z f 6 h c a Z R d 1 S L R C C M v m U i 9 G A 8 1 G h e H H S J B 6 t Y H P g 1 q g v C e 7 P T m q c S S D q X + z A v T r s F w 0 t + A 4 + d u f X i 0 v K 5 m + Q L x f X Y 4 t i U G S S g U t L N e 4 N H E Z r 3 A 0 8 5 h c 0 C u M C h y h Q m 8 g h N h B W 6 v D M i I h F z G X S M / l o W q e u 4 z m S i g I G 2 i c B l 7 Q r p y C 7 y R k t G j i E m K B p 2 b 4 U 8 y u m 8 X D 4 S + Y C 6 1 I X 3 B f j y j U C c I a y Z 4 n w 3 n T C X c L m V 2 j i E l + q m 9 O A j S y H p J K r t h 2 K L X w K D F h e J y D f Q J R Y Q 3 T K L P X z m O v g B Y X Y z 5 F 2 9 V 9 3 D J J X n V u 4 E d e J 4 u s X t 7 c c t r 0 s R + f N i l K Q X d B 3 i P h I g v + L q P J w L Y l q / q R U 5 1 b g Q U Y U V C q V o v T w Q + a i c Z J E r Y L v F C Q Z F M H K y N u V s o E a z O K 2 w 5 5 X f v h + Z 6 e c D W t l J c K Z P A N 1 4 M h 3 S E 7 H q b t N Q Z h / y o U X S j e n Y 5 r k G Q R Q H 5 Z B O T B R b d F s l j o 0 8 E A O X G n p s e C e y r e C + i p 1 6 N g l F l 3 5 k U m c D v 9 F Z 0 0 W U h R G z d O V R E j / q S O H E M Y Q Q z 8 M d + D d x 8 W i L q P 4 P D 4 2 M K Q x L o V X h P 3 R 3 e 5 + m t h t 4 d h E 6 X K Y T c + W 8 m 1 P n S R J t w I K 6 3 / h Z s d A 5 U i a y a 1 D r q K 3 U g + R W S u q s o a p Q B M H S i Z r l t l a v N 7 r z f 9 A h 6 3 D R t O E i 9 n q H K F v U M u c v 1 q 8 3 n 8 W n Y D h J x q N a i M h k s 7 U G r p Q G Z 8 Z S O d Z b f e g 1 T V R r 3 W 8 V z + o 5 i D R X 7 1 z 2 y E u Z R E i p c g U j h c m Q n f s O j I v D f 4 t z J d H + 9 X j q t k 4 Q E c / N c z 5 7 6 h 3 X J + / O m g 0 A e G e g h b T K n D 4 J S 5 e f J s k L R + Q z 4 m s 3 W m B i 5 r z S 1 R v P a p m 4 r Y Z E j Q T K e j n h V V r H O y 3 e v N X q N t u m Z 0 G I G t X D / Z 6 1 c 3 I 4 q q B F m I N t S 7 B z 3 0 y R M I h 9 o h P 0 g L q E P a c 5 o B K i s R I k v R u W j l J X U L / k 4 J P i O r s W v Z 0 d c r E R m + E c o v O A X b l j 7 i 1 y d a h H p / Q d L L l 4 I P J F j a F d L I 1 y V A Q m 6 r J M e Q 2 g z U i K 1 E 3 w B 5 x g 7 g L / j 9 H G 0 x R U T Q w w k Z E L G I u 5 S A j b e q A H n 8 B x a 0 a 5 m 1 o F e H f v / 7 5 4 e 2 t q D + 8 B d r b i o 7 E 3 g 5 0 H E Z B z 3 U 2 q K m 0 c a C p E O Y E Z 3 m 4 J X W X N + f u 4 A 4 / t 2 E e f / w r d D G 1 0 J j b i / c E c d u m i / e Q H I v L T L x 1 2 a Y 7 z B J M S M V U r S a E G R 9 y r K 1 r a H l f g 6 2 h m L a M n D 3 m I q d o b g c 9 K q C 4 Y E r l P g j H Y u y p Q f p / S v 3 x 4 Y p Y t T d 0 q M W F 7 R c u U k q l H n L i x j 4 f L 0 T l 0 r 1 K d v B A u S 8 L y u / J S + x q L K z x A Y C N f X O J O + 7 g / V k x a e r S V W 6 p h K F K 5 N 5 L 5 + U d v O u S i b O 4 H E 2 R z 9 H 5 Z P 7 u 4 x U Y E K D 5 N f S b j 7 / x I E 2 p N r g J E m G X Q h o L 2 B K V U I A b H V d d t 2 s R l w i / I k W Q W f n W e 1 d 5 Q 3 P 9 N J Y 4 m h C + b B z j 5 V I E i g M q b A Q D C D Z T y h a X E I 0 4 R a z s x D h i Y 2 f C Z U s O q b i p 0 a o a u d B 6 Z l A 3 V S m c w f x a 1 9 B u V M a r 2 9 2 b e I F / k / 9 A c R u Y a g + C J 4 f Y Y N C z P l m U E w y d I c l c q f O x y 3 b V V j 7 N V b 2 O U C s 6 k 8 A T 6 y o 4 p 6 t T P L J U a R v i I g K X M Y Q x o q 5 P E d 5 R R 1 + i D F H S v r K o D h 0 W y D x U G c w R G C C N w a x j i d A q L F 6 M J T k M I W m O R x T 6 L 0 0 7 W Z Y x R I x 3 P A w X T V 0 9 B Z q N x B t M 6 t J R w O y N N o U W R z Y B b Z K 9 k Y 1 9 U J 4 4 u 8 H s Q v K H W v I r 2 M e r n v b z o O x z N q F C B i + a Z G P k s 3 D D z A W 6 j I 9 P V L L 1 Q 3 X N w B u o t w t L D 1 O 5 3 g S B k Y O K 6 G t 0 7 z v 0 V Z a 5 Y D p e 5 p k M 7 9 x P v J 3 / a L Y p D q k a A 0 J u 4 P v q x t d P W K B Y u 2 Y V c 5 K M s b + Y J v h v L x j W H G 2 E f W G 9 L S j n p p N 7 P 1 P l M I K j a Z X p q 6 o P 3 e J F w 4 H j y 1 I d v h x m f Z r + J M a k f J A H 8 I a 1 s b x h b 9 x o i 1 6 e b t q z d P 9 M G z U P F e Y s 2 1 z I 3 G W p r L e l 0 N 0 t o V 5 / 1 a l v U a Z e Q G S 2 p L a g s N h H D T x n r W b E y 6 z V a z h S H X o p 1 a h n m / t 7 O b / B 5 4 J Q b w 7 m V z L w 4 r L T L w y i 9 L S J p M U t h 2 l F G 5 V t P f g H U E s B A i 0 A F A A C A A g A L j + H U x J K F A G k A A A A 9 Q A A A B I A A A A A A A A A A A A A A A A A A A A A A E N v b m Z p Z y 9 Q Y W N r Y W d l L n h t b F B L A Q I t A B Q A A g A I A C 4 / h 1 M P y u m r p A A A A O k A A A A T A A A A A A A A A A A A A A A A A P A A A A B b Q 2 9 u d G V u d F 9 U e X B l c 1 0 u e G 1 s U E s B A i 0 A F A A C A A g A L j + H U 2 U V O F Z / B g A A N x Q A A B M A A A A A A A A A A A A A A A A A 4 Q E A A E Z v c m 1 1 b G F z L 1 N l Y 3 R p b 2 4 x L m 1 Q S w U G A A A A A A M A A w D C A A A A r Q g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h A A A A A A A A C U E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d G F 6 X 1 B R U 3 V i b 3 J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8 O h Y 2 l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J S A v I H J w b S Z x d W 9 0 O y w m c X V v d D s 0 M D A u L j E x M D A m c X V v d D s s J n F 1 b 3 Q 7 M T E w M C 4 u M T g w M C Z x d W 9 0 O y w m c X V v d D s x O D A w L i 4 y N T A w J n F 1 b 3 Q 7 L C Z x d W 9 0 O z I 1 M D A u L j M y M D A m c X V v d D s s J n F 1 b 3 Q 7 R M O h d H V t J n F 1 b 3 Q 7 X S I g L z 4 8 R W 5 0 c n k g V H l w Z T 0 i R m l s b E N v b H V t b l R 5 c G V z I i B W Y W x 1 Z T 0 i c 0 J n V U Z C U V V K I i A v P j x F b n R y e S B U e X B l P S J G a W x s T G F z d F V w Z G F 0 Z W Q i I F Z h b H V l P S J k M j A y M S 0 x M i 0 w N 1 Q w N j o 1 N z o y O C 4 x M T U x M j M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S Z W N v d m V y e V R h c m d l d F J v d y I g V m F s d W U 9 I m w x I i A v P j x F b n R y e S B U e X B l P S J S Z W N v d m V y e V R h c m d l d E N v b H V t b i I g V m F s d W U 9 I m w 0 I i A v P j x F b n R y e S B U e X B l P S J S Z W N v d m V y e V R h c m d l d F N o Z W V 0 I i B W Y W x 1 Z T 0 i c 1 B R I i A v P j x F b n R y e S B U e X B l P S J G a W x s V G F y Z 2 V 0 I i B W Y W x 1 Z T 0 i c 0 R v d G F 6 X 1 B R U 3 V i b 3 J 5 I i A v P j x F b n R y e S B U e X B l P S J R d W V y e U l E I i B W Y W x 1 Z T 0 i c z E z Y j Q w M W U 1 L W Y y Z T E t N D Z l M i 0 5 O W V m L T N h M W I 5 M T g y Y z A 4 Z S I g L z 4 8 R W 5 0 c n k g V H l w Z T 0 i R m l s b E N v d W 5 0 I i B W Y W x 1 Z T 0 i b D E 4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X 1 B R U 3 V i b 3 J 5 L 0 R h d G F T c G 9 s d S 5 7 J S A v I H J w b S w w f S Z x d W 9 0 O y w m c X V v d D t T Z W N 0 a W 9 u M S 9 E b 3 R h e l 9 Q U V N 1 Y m 9 y e S 9 E Y X R h U 3 B v b H U u e z Q w M C 4 u M T E w M C w x f S Z x d W 9 0 O y w m c X V v d D t T Z W N 0 a W 9 u M S 9 E b 3 R h e l 9 Q U V N 1 Y m 9 y e S 9 E Y X R h U 3 B v b H U u e z E x M D A u L j E 4 M D A s M n 0 m c X V v d D s s J n F 1 b 3 Q 7 U 2 V j d G l v b j E v R G 9 0 Y X p f U F F T d W J v c n k v R G F 0 Y V N w b 2 x 1 L n s x O D A w L i 4 y N T A w L D N 9 J n F 1 b 3 Q 7 L C Z x d W 9 0 O 1 N l Y 3 R p b 2 4 x L 0 R v d G F 6 X 1 B R U 3 V i b 3 J 5 L 0 R h d G F T c G 9 s d S 5 7 M j U w M C 4 u M z I w M C w 0 f S Z x d W 9 0 O y w m c X V v d D t T Z W N 0 a W 9 u M S 9 E b 3 R h e l 9 Q U V N 1 Y m 9 y e S 9 E Y X R h U 3 B v b H U u e 0 T D o X R 1 b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l 9 Q U V N 1 Y m 9 y e S 9 E Y X R h U 3 B v b H U u e y U g L y B y c G 0 s M H 0 m c X V v d D s s J n F 1 b 3 Q 7 U 2 V j d G l v b j E v R G 9 0 Y X p f U F F T d W J v c n k v R G F 0 Y V N w b 2 x 1 L n s 0 M D A u L j E x M D A s M X 0 m c X V v d D s s J n F 1 b 3 Q 7 U 2 V j d G l v b j E v R G 9 0 Y X p f U F F T d W J v c n k v R G F 0 Y V N w b 2 x 1 L n s x M T A w L i 4 x O D A w L D J 9 J n F 1 b 3 Q 7 L C Z x d W 9 0 O 1 N l Y 3 R p b 2 4 x L 0 R v d G F 6 X 1 B R U 3 V i b 3 J 5 L 0 R h d G F T c G 9 s d S 5 7 M T g w M C 4 u M j U w M C w z f S Z x d W 9 0 O y w m c X V v d D t T Z W N 0 a W 9 u M S 9 E b 3 R h e l 9 Q U V N 1 Y m 9 y e S 9 E Y X R h U 3 B v b H U u e z I 1 M D A u L j M y M D A s N H 0 m c X V v d D s s J n F 1 b 3 Q 7 U 2 V j d G l v b j E v R G 9 0 Y X p f U F F T d W J v c n k v R G F 0 Y V N w b 2 x 1 L n t E w 6 F 0 d W 0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u Y 0 R h d G F a b 1 N 1 Y m 9 y d T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i 0 w N V Q y M D o 0 M T o y N S 4 y M D A x N T Y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b 3 R h e l 9 Q U V N 1 Y m 9 y e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X 1 B R U 3 V i b 3 J 5 L 1 p s J U M z J U J B J U M 0 J T h E Z W 4 l Q z M l Q T k l M j B z d C V D N C V C Q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X 1 B R U 3 V i b 3 J 5 L 0 9 k c 3 R y J U M z J U E x b m V u J U M z J U E 5 J T I w b 3 N 0 Y X R u J U M z J U E 5 J T I w c 3 Q l Q z Q l Q k F w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l 9 Q U V N 1 Y m 9 y e S 9 W e X Z v b G F u J U M z J U E x J T I w d m x h c 3 R u J U M z J U E x J T I w Z n V u a 2 N p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X 1 B R U 3 V i b 3 J 5 L 0 R h d G F T c G 9 s d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u M I A i m u Y q S r 2 Y Y e v F N y i w A A A A A A I A A A A A A B B m A A A A A Q A A I A A A A D Y R 6 l z W J h P w H q t 9 u / d e r V p H k W W 8 8 8 Y s Y / h 6 g D Z + W c S 6 A A A A A A 6 A A A A A A g A A I A A A A E M 4 B W 0 k j f a f K G q 3 p I Z j Y f v F g 4 U d 1 b N A v 3 T 1 J K n Z T n 9 b U A A A A D T v d + h 9 G k t N u G v b T D E g / t M I X R 1 B i Q d 2 9 V l s F H 5 M S P l A b G k E I J 0 f B + t + n e h 4 s i M B U o w h c A l n R m m 4 O v 3 8 J s u d D X 4 g j S e o o O C c M H X m x q E M / c K Y Q A A A A B x a U 2 E I 9 g e m G J f 1 P 0 b v P u c n X Z L L 2 2 Y 3 c n T o u A w x o L U / Q u 0 n t p 2 r i n T s f 0 7 F u v 9 O s y Z B + l N W j s y k A k 2 k J B g F u E A = < / D a t a M a s h u p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 D o t a z _ P Q D a t a _ 7 c 3 c c 1 9 6 - 6 3 e c - 4 9 2 f - 9 0 1 7 - d 6 2 c 8 8 1 3 8 8 f 7 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 D o t a z _ P Q S u b o r y _ 9 f b f c 0 5 1 - 7 7 e 8 - 4 f 3 3 - 8 9 8 2 - c c e 9 a c f 9 9 f 8 e 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D o t a z _ P Q D a t a _ 7 c 3 c c 1 9 6 - 6 3 e c - 4 9 2 f - 9 0 1 7 - d 6 2 c 8 8 1 3 8 8 f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 %   /   r p m < / s t r i n g > < / k e y > < v a l u e > < i n t > 8 4 < / i n t > < / v a l u e > < / i t e m > < i t e m > < k e y > < s t r i n g > 4 0 0 . . 1 1 0 0 < / s t r i n g > < / k e y > < v a l u e > < i n t > 9 3 < / i n t > < / v a l u e > < / i t e m > < i t e m > < k e y > < s t r i n g > 1 1 0 0 . . 1 8 0 0 < / s t r i n g > < / k e y > < v a l u e > < i n t > 1 0 0 < / i n t > < / v a l u e > < / i t e m > < i t e m > < k e y > < s t r i n g > 1 8 0 0 . . 2 5 0 0 < / s t r i n g > < / k e y > < v a l u e > < i n t > 1 0 0 < / i n t > < / v a l u e > < / i t e m > < i t e m > < k e y > < s t r i n g > 2 5 0 0 . . 3 2 0 0 < / s t r i n g > < / k e y > < v a l u e > < i n t > 1 0 0 < / i n t > < / v a l u e > < / i t e m > < / C o l u m n W i d t h s > < C o l u m n D i s p l a y I n d e x > < i t e m > < k e y > < s t r i n g > %   /   r p m < / s t r i n g > < / k e y > < v a l u e > < i n t > 0 < / i n t > < / v a l u e > < / i t e m > < i t e m > < k e y > < s t r i n g > 4 0 0 . . 1 1 0 0 < / s t r i n g > < / k e y > < v a l u e > < i n t > 1 < / i n t > < / v a l u e > < / i t e m > < i t e m > < k e y > < s t r i n g > 1 1 0 0 . . 1 8 0 0 < / s t r i n g > < / k e y > < v a l u e > < i n t > 2 < / i n t > < / v a l u e > < / i t e m > < i t e m > < k e y > < s t r i n g > 1 8 0 0 . . 2 5 0 0 < / s t r i n g > < / k e y > < v a l u e > < i n t > 3 < / i n t > < / v a l u e > < / i t e m > < i t e m > < k e y > < s t r i n g > 2 5 0 0 . . 3 2 0 0 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 2 0 2 1 - 1 2 - 0 5 T 2 1 : 4 7 : 4 3 . 9 7 1 0 9 1 9 + 0 1 : 0 0 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BAA0560F-002D-4A47-897A-0AC04E1F86E8}">
  <ds:schemaRefs/>
</ds:datastoreItem>
</file>

<file path=customXml/itemProps10.xml><?xml version="1.0" encoding="utf-8"?>
<ds:datastoreItem xmlns:ds="http://schemas.openxmlformats.org/officeDocument/2006/customXml" ds:itemID="{5E630F95-6E54-4732-8969-DB5C4ACF00D6}">
  <ds:schemaRefs/>
</ds:datastoreItem>
</file>

<file path=customXml/itemProps11.xml><?xml version="1.0" encoding="utf-8"?>
<ds:datastoreItem xmlns:ds="http://schemas.openxmlformats.org/officeDocument/2006/customXml" ds:itemID="{6F834A65-FFB1-4F32-A45A-8499C45B1DD3}">
  <ds:schemaRefs/>
</ds:datastoreItem>
</file>

<file path=customXml/itemProps12.xml><?xml version="1.0" encoding="utf-8"?>
<ds:datastoreItem xmlns:ds="http://schemas.openxmlformats.org/officeDocument/2006/customXml" ds:itemID="{793BBBEF-FD8B-492F-A9C6-AE0155ED89EE}">
  <ds:schemaRefs/>
</ds:datastoreItem>
</file>

<file path=customXml/itemProps13.xml><?xml version="1.0" encoding="utf-8"?>
<ds:datastoreItem xmlns:ds="http://schemas.openxmlformats.org/officeDocument/2006/customXml" ds:itemID="{1EDA3976-0C8C-4168-8648-798E3039216A}">
  <ds:schemaRefs/>
</ds:datastoreItem>
</file>

<file path=customXml/itemProps14.xml><?xml version="1.0" encoding="utf-8"?>
<ds:datastoreItem xmlns:ds="http://schemas.openxmlformats.org/officeDocument/2006/customXml" ds:itemID="{0693B861-9E43-4509-87CE-555CAD90086E}">
  <ds:schemaRefs/>
</ds:datastoreItem>
</file>

<file path=customXml/itemProps15.xml><?xml version="1.0" encoding="utf-8"?>
<ds:datastoreItem xmlns:ds="http://schemas.openxmlformats.org/officeDocument/2006/customXml" ds:itemID="{B350DCF5-38F8-49DD-AE9F-7B014D706A88}">
  <ds:schemaRefs/>
</ds:datastoreItem>
</file>

<file path=customXml/itemProps16.xml><?xml version="1.0" encoding="utf-8"?>
<ds:datastoreItem xmlns:ds="http://schemas.openxmlformats.org/officeDocument/2006/customXml" ds:itemID="{DB101AFC-DCBC-4B16-AD8B-3A6B724F2CC0}">
  <ds:schemaRefs/>
</ds:datastoreItem>
</file>

<file path=customXml/itemProps17.xml><?xml version="1.0" encoding="utf-8"?>
<ds:datastoreItem xmlns:ds="http://schemas.openxmlformats.org/officeDocument/2006/customXml" ds:itemID="{3A81DFAE-C1A1-4F25-AC3E-21AEB2B2375D}">
  <ds:schemaRefs/>
</ds:datastoreItem>
</file>

<file path=customXml/itemProps18.xml><?xml version="1.0" encoding="utf-8"?>
<ds:datastoreItem xmlns:ds="http://schemas.openxmlformats.org/officeDocument/2006/customXml" ds:itemID="{C52C5D01-8DC3-42BA-A2C3-3B04C586EEA0}">
  <ds:schemaRefs/>
</ds:datastoreItem>
</file>

<file path=customXml/itemProps2.xml><?xml version="1.0" encoding="utf-8"?>
<ds:datastoreItem xmlns:ds="http://schemas.openxmlformats.org/officeDocument/2006/customXml" ds:itemID="{3ED18EA3-0376-497F-9EC6-BFA5ED54276C}">
  <ds:schemaRefs/>
</ds:datastoreItem>
</file>

<file path=customXml/itemProps3.xml><?xml version="1.0" encoding="utf-8"?>
<ds:datastoreItem xmlns:ds="http://schemas.openxmlformats.org/officeDocument/2006/customXml" ds:itemID="{9756FEBE-6137-41BA-85D8-A9FA4A71D1A8}">
  <ds:schemaRefs/>
</ds:datastoreItem>
</file>

<file path=customXml/itemProps4.xml><?xml version="1.0" encoding="utf-8"?>
<ds:datastoreItem xmlns:ds="http://schemas.openxmlformats.org/officeDocument/2006/customXml" ds:itemID="{E2D9C230-BCEB-4EDF-A5C7-5AF71057E459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44FB2A93-582A-4BC0-916A-DD4AD6ACB599}">
  <ds:schemaRefs/>
</ds:datastoreItem>
</file>

<file path=customXml/itemProps6.xml><?xml version="1.0" encoding="utf-8"?>
<ds:datastoreItem xmlns:ds="http://schemas.openxmlformats.org/officeDocument/2006/customXml" ds:itemID="{9F986305-96B7-4334-ABEF-D535BC75B9E9}">
  <ds:schemaRefs/>
</ds:datastoreItem>
</file>

<file path=customXml/itemProps7.xml><?xml version="1.0" encoding="utf-8"?>
<ds:datastoreItem xmlns:ds="http://schemas.openxmlformats.org/officeDocument/2006/customXml" ds:itemID="{965CC71F-F6E3-4E3C-B5DE-67FEAA62A669}">
  <ds:schemaRefs/>
</ds:datastoreItem>
</file>

<file path=customXml/itemProps8.xml><?xml version="1.0" encoding="utf-8"?>
<ds:datastoreItem xmlns:ds="http://schemas.openxmlformats.org/officeDocument/2006/customXml" ds:itemID="{3852C38A-19F5-47E8-A5AD-27E5F70672E8}">
  <ds:schemaRefs/>
</ds:datastoreItem>
</file>

<file path=customXml/itemProps9.xml><?xml version="1.0" encoding="utf-8"?>
<ds:datastoreItem xmlns:ds="http://schemas.openxmlformats.org/officeDocument/2006/customXml" ds:itemID="{67CF24CE-AFBF-4EFE-8163-0489E03617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Štyl jazdy PO976DM</vt:lpstr>
      <vt:lpstr>PQ</vt:lpstr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Gujdan</dc:creator>
  <cp:lastModifiedBy>bj</cp:lastModifiedBy>
  <cp:lastPrinted>2021-12-07T10:56:01Z</cp:lastPrinted>
  <dcterms:created xsi:type="dcterms:W3CDTF">2021-12-03T06:20:47Z</dcterms:created>
  <dcterms:modified xsi:type="dcterms:W3CDTF">2021-12-07T16:19:48Z</dcterms:modified>
</cp:coreProperties>
</file>