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emil.brudovsky\Downloads\"/>
    </mc:Choice>
  </mc:AlternateContent>
  <xr:revisionPtr revIDLastSave="0" documentId="13_ncr:1_{FC7C2014-004B-4978-B8A6-4EE741D39FB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Faktura" sheetId="1" r:id="rId1"/>
    <sheet name="List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4" i="1" l="1"/>
  <c r="F14" i="1"/>
  <c r="E14" i="1"/>
  <c r="D14" i="1"/>
  <c r="J13" i="1"/>
  <c r="C14" i="1"/>
  <c r="J17" i="1" l="1"/>
  <c r="J16" i="1"/>
  <c r="J15" i="1"/>
  <c r="J14" i="1"/>
  <c r="F13" i="1"/>
  <c r="J12" i="1"/>
  <c r="F12" i="1"/>
  <c r="C12" i="1"/>
  <c r="D12" i="1" s="1"/>
  <c r="E12" i="1" s="1"/>
  <c r="G12" i="1" s="1"/>
  <c r="J11" i="1"/>
  <c r="C13" i="1" s="1"/>
  <c r="D13" i="1" s="1"/>
  <c r="E13" i="1" s="1"/>
  <c r="G13" i="1" s="1"/>
  <c r="F11" i="1"/>
  <c r="C11" i="1"/>
  <c r="D11" i="1" s="1"/>
  <c r="E11" i="1" s="1"/>
  <c r="G11" i="1" s="1"/>
  <c r="J10" i="1"/>
  <c r="E10" i="1"/>
  <c r="C10" i="1"/>
  <c r="D10" i="1" s="1"/>
  <c r="F10" i="1" s="1"/>
  <c r="J9" i="1"/>
  <c r="F9" i="1"/>
  <c r="C9" i="1"/>
  <c r="D9" i="1" s="1"/>
  <c r="E9" i="1" s="1"/>
  <c r="G9" i="1" s="1"/>
  <c r="AH8" i="1"/>
  <c r="AD8" i="1"/>
  <c r="J8" i="1"/>
  <c r="C7" i="1" s="1"/>
  <c r="D7" i="1" s="1"/>
  <c r="F7" i="1" s="1"/>
  <c r="F8" i="1"/>
  <c r="AK7" i="1"/>
  <c r="AK8" i="1" s="1"/>
  <c r="AJ7" i="1"/>
  <c r="AJ8" i="1" s="1"/>
  <c r="AI7" i="1"/>
  <c r="AI8" i="1" s="1"/>
  <c r="AH7" i="1"/>
  <c r="AG7" i="1"/>
  <c r="AG8" i="1" s="1"/>
  <c r="AF7" i="1"/>
  <c r="AF8" i="1" s="1"/>
  <c r="AE7" i="1"/>
  <c r="AE8" i="1" s="1"/>
  <c r="AD7" i="1"/>
  <c r="AC7" i="1"/>
  <c r="AC8" i="1" s="1"/>
  <c r="AB7" i="1"/>
  <c r="AB8" i="1" s="1"/>
  <c r="AA7" i="1"/>
  <c r="AA8" i="1" s="1"/>
  <c r="J7" i="1"/>
  <c r="E7" i="1"/>
  <c r="J6" i="1"/>
  <c r="C8" i="1" s="1"/>
  <c r="D8" i="1" s="1"/>
  <c r="E8" i="1" s="1"/>
  <c r="G8" i="1" s="1"/>
  <c r="F6" i="1"/>
  <c r="C6" i="1"/>
  <c r="D6" i="1" s="1"/>
  <c r="E6" i="1" s="1"/>
  <c r="G6" i="1" s="1"/>
  <c r="L3" i="1"/>
  <c r="K3" i="1"/>
  <c r="G10" i="1" l="1"/>
  <c r="G7" i="1"/>
</calcChain>
</file>

<file path=xl/sharedStrings.xml><?xml version="1.0" encoding="utf-8"?>
<sst xmlns="http://schemas.openxmlformats.org/spreadsheetml/2006/main" count="44" uniqueCount="33">
  <si>
    <t>bez DPH</t>
  </si>
  <si>
    <t>s DPH</t>
  </si>
  <si>
    <t>seznam zboží s údaji o cenách, které bych chtěl doplňovat automaticky</t>
  </si>
  <si>
    <t>počet
ks</t>
  </si>
  <si>
    <t>jed. cena 
bez DPH</t>
  </si>
  <si>
    <t>cena 
bez DPH</t>
  </si>
  <si>
    <t>DPH
15 %</t>
  </si>
  <si>
    <t>DPH
21 %</t>
  </si>
  <si>
    <t>cena s DPH</t>
  </si>
  <si>
    <t>jedn. cena 
bez DPH</t>
  </si>
  <si>
    <t>DPH</t>
  </si>
  <si>
    <t>cena s 
DPH</t>
  </si>
  <si>
    <t>název zboží</t>
  </si>
  <si>
    <t>snídaně
děti</t>
  </si>
  <si>
    <t>oběd
děti</t>
  </si>
  <si>
    <t>večeře
děti</t>
  </si>
  <si>
    <t>večeře 2
děti</t>
  </si>
  <si>
    <t>snídanědospělí</t>
  </si>
  <si>
    <t>oběd
dospělí</t>
  </si>
  <si>
    <t>večeře
dospělí</t>
  </si>
  <si>
    <t>večeře 2
dospělí</t>
  </si>
  <si>
    <t>pronájem</t>
  </si>
  <si>
    <t>golf</t>
  </si>
  <si>
    <t>Pexeso</t>
  </si>
  <si>
    <t>A</t>
  </si>
  <si>
    <t>sazba DPH (%)</t>
  </si>
  <si>
    <t>C</t>
  </si>
  <si>
    <t>B</t>
  </si>
  <si>
    <t>cena bez DPH</t>
  </si>
  <si>
    <t>D</t>
  </si>
  <si>
    <t>F</t>
  </si>
  <si>
    <t>EE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</si>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</sst>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halet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7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3" xfId="0" applyBorder="1"/>
    <xf numFmtId="2" fontId="0" fillId="0" borderId="14" xfId="0" applyNumberFormat="1" applyBorder="1"/>
    <xf numFmtId="2" fontId="0" fillId="0" borderId="15" xfId="0" applyNumberFormat="1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0" borderId="8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2" borderId="18" xfId="0" applyFill="1" applyBorder="1" applyAlignment="1">
      <alignment horizontal="center" vertical="top" wrapText="1"/>
    </xf>
    <xf numFmtId="0" fontId="0" fillId="3" borderId="18" xfId="0" applyFill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1" fontId="5" fillId="0" borderId="20" xfId="0" applyNumberFormat="1" applyFont="1" applyFill="1" applyBorder="1" applyAlignment="1" applyProtection="1">
      <alignment horizontal="center" vertical="top"/>
      <protection locked="0"/>
    </xf>
    <xf numFmtId="2" fontId="1" fillId="0" borderId="8" xfId="1" applyNumberFormat="1" applyFont="1" applyBorder="1" applyAlignment="1">
      <alignment horizontal="right" vertical="top"/>
    </xf>
    <xf numFmtId="2" fontId="0" fillId="0" borderId="8" xfId="0" applyNumberFormat="1" applyFont="1" applyBorder="1" applyAlignment="1" applyProtection="1">
      <alignment horizontal="right" vertical="top"/>
    </xf>
    <xf numFmtId="0" fontId="0" fillId="0" borderId="21" xfId="0" applyBorder="1" applyAlignment="1">
      <alignment wrapText="1"/>
    </xf>
    <xf numFmtId="2" fontId="0" fillId="0" borderId="8" xfId="0" applyNumberFormat="1" applyBorder="1"/>
    <xf numFmtId="0" fontId="0" fillId="3" borderId="8" xfId="0" applyFill="1" applyBorder="1"/>
    <xf numFmtId="0" fontId="0" fillId="0" borderId="8" xfId="0" applyBorder="1" applyAlignment="1">
      <alignment horizontal="right"/>
    </xf>
    <xf numFmtId="0" fontId="0" fillId="0" borderId="8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21" xfId="0" applyBorder="1" applyAlignment="1"/>
    <xf numFmtId="0" fontId="0" fillId="0" borderId="21" xfId="0" applyBorder="1" applyAlignment="1">
      <alignment vertical="top" wrapText="1"/>
    </xf>
    <xf numFmtId="2" fontId="0" fillId="0" borderId="0" xfId="0" applyNumberFormat="1"/>
    <xf numFmtId="0" fontId="0" fillId="4" borderId="7" xfId="0" applyFill="1" applyBorder="1" applyAlignment="1">
      <alignment vertical="top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2">
    <cellStyle name="Normální" xfId="0" builtinId="0"/>
    <cellStyle name="Normální 2" xfId="1" xr:uid="{00000000-0005-0000-0000-000001000000}"/>
  </cellStyles>
  <dxfs count="2">
    <dxf>
      <fill>
        <patternFill>
          <bgColor rgb="FFFFC000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8"/>
  <sheetViews>
    <sheetView tabSelected="1" workbookViewId="0">
      <selection activeCell="F22" sqref="F22"/>
    </sheetView>
  </sheetViews>
  <sheetFormatPr defaultRowHeight="15"/>
  <cols>
    <col min="1" max="1" width="39.5703125" customWidth="1"/>
    <col min="2" max="2" width="6.42578125" customWidth="1"/>
    <col min="3" max="3" width="9.85546875" customWidth="1"/>
    <col min="4" max="4" width="10.42578125" customWidth="1"/>
    <col min="5" max="5" width="8.5703125" customWidth="1"/>
    <col min="6" max="6" width="10.140625" customWidth="1"/>
    <col min="7" max="7" width="10.85546875" customWidth="1"/>
    <col min="8" max="8" width="4.5703125" customWidth="1"/>
    <col min="9" max="9" width="40.140625" style="1" customWidth="1"/>
    <col min="10" max="10" width="14.85546875" customWidth="1"/>
    <col min="11" max="11" width="8" customWidth="1"/>
    <col min="12" max="12" width="9.140625" customWidth="1"/>
    <col min="26" max="26" width="13.5703125" bestFit="1" customWidth="1"/>
    <col min="27" max="27" width="7.85546875" bestFit="1" customWidth="1"/>
    <col min="28" max="28" width="5.5703125" bestFit="1" customWidth="1"/>
    <col min="29" max="29" width="7" bestFit="1" customWidth="1"/>
    <col min="30" max="30" width="8.42578125" bestFit="1" customWidth="1"/>
    <col min="31" max="31" width="9" bestFit="1" customWidth="1"/>
    <col min="32" max="33" width="7.42578125" bestFit="1" customWidth="1"/>
    <col min="34" max="34" width="8.42578125" bestFit="1" customWidth="1"/>
    <col min="35" max="35" width="9.5703125" bestFit="1" customWidth="1"/>
    <col min="36" max="36" width="5.5703125" bestFit="1" customWidth="1"/>
    <col min="37" max="37" width="7.42578125" bestFit="1" customWidth="1"/>
  </cols>
  <sheetData>
    <row r="1" spans="1:37" ht="15.75" thickBot="1">
      <c r="J1" s="2"/>
      <c r="K1" s="3">
        <v>15</v>
      </c>
      <c r="L1" s="4">
        <v>21</v>
      </c>
    </row>
    <row r="2" spans="1:37">
      <c r="A2" s="35"/>
      <c r="B2" s="36"/>
      <c r="C2" s="36"/>
      <c r="D2" s="36"/>
      <c r="E2" s="36"/>
      <c r="F2" s="36"/>
      <c r="G2" s="37"/>
      <c r="J2" s="5" t="s">
        <v>0</v>
      </c>
      <c r="K2" s="6" t="s">
        <v>1</v>
      </c>
      <c r="L2" s="7" t="s">
        <v>1</v>
      </c>
      <c r="Z2" s="41" t="s">
        <v>2</v>
      </c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3"/>
    </row>
    <row r="3" spans="1:37" ht="15.75" thickBot="1">
      <c r="A3" s="38"/>
      <c r="B3" s="39"/>
      <c r="C3" s="39"/>
      <c r="D3" s="39"/>
      <c r="E3" s="39"/>
      <c r="F3" s="39"/>
      <c r="G3" s="40"/>
      <c r="J3" s="8">
        <v>35</v>
      </c>
      <c r="K3" s="9">
        <f>J3*1.15</f>
        <v>40.25</v>
      </c>
      <c r="L3" s="10">
        <f>J3*1.21</f>
        <v>42.35</v>
      </c>
      <c r="Z3" s="44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6"/>
    </row>
    <row r="4" spans="1:37">
      <c r="A4" s="11"/>
      <c r="B4" s="12"/>
      <c r="C4" s="12"/>
      <c r="D4" s="12"/>
      <c r="E4" s="12"/>
      <c r="F4" s="12"/>
      <c r="G4" s="13"/>
    </row>
    <row r="5" spans="1:37" ht="34.5" customHeight="1">
      <c r="A5" s="11"/>
      <c r="B5" s="14" t="s">
        <v>3</v>
      </c>
      <c r="C5" s="15" t="s">
        <v>4</v>
      </c>
      <c r="D5" s="15" t="s">
        <v>5</v>
      </c>
      <c r="E5" s="16" t="s">
        <v>6</v>
      </c>
      <c r="F5" s="17" t="s">
        <v>7</v>
      </c>
      <c r="G5" s="18" t="s">
        <v>8</v>
      </c>
      <c r="J5" s="19" t="s">
        <v>9</v>
      </c>
      <c r="K5" s="20" t="s">
        <v>10</v>
      </c>
      <c r="L5" s="19" t="s">
        <v>11</v>
      </c>
      <c r="Z5" s="21" t="s">
        <v>12</v>
      </c>
      <c r="AA5" s="19" t="s">
        <v>13</v>
      </c>
      <c r="AB5" s="19" t="s">
        <v>14</v>
      </c>
      <c r="AC5" s="19" t="s">
        <v>15</v>
      </c>
      <c r="AD5" s="19" t="s">
        <v>16</v>
      </c>
      <c r="AE5" s="19" t="s">
        <v>17</v>
      </c>
      <c r="AF5" s="19" t="s">
        <v>18</v>
      </c>
      <c r="AG5" s="19" t="s">
        <v>19</v>
      </c>
      <c r="AH5" s="19" t="s">
        <v>20</v>
      </c>
      <c r="AI5" s="20" t="s">
        <v>21</v>
      </c>
      <c r="AJ5" s="20" t="s">
        <v>22</v>
      </c>
      <c r="AK5" s="20" t="s">
        <v>23</v>
      </c>
    </row>
    <row r="6" spans="1:37">
      <c r="A6" s="34" t="s">
        <v>24</v>
      </c>
      <c r="B6" s="22">
        <v>1</v>
      </c>
      <c r="C6" s="23">
        <f>VLOOKUP(A6,$I$6:$J$17,2,0)</f>
        <v>434.78260869565219</v>
      </c>
      <c r="D6" s="24">
        <f>C6*B6</f>
        <v>434.78260869565219</v>
      </c>
      <c r="E6" s="23">
        <f>IF((VLOOKUP(A6,$I$6:$K$17,3))=15,(D6*1.15)-D6,IF((VLOOKUP(A6,$I$6:$K$17,3))=21,"",(VLOOKUP(A6,$I$6:$K$17,3))))</f>
        <v>65.217391304347814</v>
      </c>
      <c r="F6" s="23" t="str">
        <f>IF((VLOOKUP(A6,$I$6:$K$17,3))=21,(D6*1.21)-D6,IF((VLOOKUP(A6,$I$6:$K$17,3))=15,"",(VLOOKUP(A6,$I$6:$K$17,3))))</f>
        <v/>
      </c>
      <c r="G6" s="24">
        <f>IF(E6="",F6+D6,E6+D6)</f>
        <v>500</v>
      </c>
      <c r="I6" s="25" t="s">
        <v>24</v>
      </c>
      <c r="J6" s="26">
        <f t="shared" ref="J6:J17" si="0">IF(K6=15,L6/1.15,IF(K6=21,L6/1.21,IF(K6="",L6,"")))</f>
        <v>434.78260869565219</v>
      </c>
      <c r="K6" s="27">
        <v>15</v>
      </c>
      <c r="L6" s="26">
        <v>500</v>
      </c>
      <c r="Z6" s="28" t="s">
        <v>25</v>
      </c>
      <c r="AA6" s="29">
        <v>15</v>
      </c>
      <c r="AB6" s="29">
        <v>15</v>
      </c>
      <c r="AC6" s="29">
        <v>15</v>
      </c>
      <c r="AD6" s="29">
        <v>15</v>
      </c>
      <c r="AE6" s="29">
        <v>15</v>
      </c>
      <c r="AF6" s="29">
        <v>15</v>
      </c>
      <c r="AG6" s="29">
        <v>15</v>
      </c>
      <c r="AH6" s="29">
        <v>15</v>
      </c>
      <c r="AI6" s="29">
        <v>21</v>
      </c>
      <c r="AJ6" s="29">
        <v>0</v>
      </c>
      <c r="AK6" s="29">
        <v>21</v>
      </c>
    </row>
    <row r="7" spans="1:37" ht="15" customHeight="1">
      <c r="A7" s="34" t="s">
        <v>26</v>
      </c>
      <c r="B7" s="22">
        <v>1</v>
      </c>
      <c r="C7" s="23">
        <f>VLOOKUP(A7,$I$6:$J$17,2,0)</f>
        <v>32</v>
      </c>
      <c r="D7" s="24">
        <f t="shared" ref="D7:D14" si="1">C7*B7</f>
        <v>32</v>
      </c>
      <c r="E7" s="23" t="str">
        <f t="shared" ref="E7:E14" si="2">IF((VLOOKUP(A7,$I$6:$K$17,3))=15,(D7*1.15)-D7,IF((VLOOKUP(A7,$I$6:$K$17,3))=21,"",(VLOOKUP(A7,$I$6:$K$17,3))))</f>
        <v/>
      </c>
      <c r="F7" s="23">
        <f t="shared" ref="F7:F14" si="3">IF((VLOOKUP(A7,$I$6:$K$17,3))=21,(D7*1.21)-D7,IF((VLOOKUP(A7,$I$6:$K$17,3))=15,"",(VLOOKUP(A7,$I$6:$K$17,3))))</f>
        <v>6.7199999999999989</v>
      </c>
      <c r="G7" s="24">
        <f t="shared" ref="G7:G14" si="4">IF(E7="",F7+D7,E7+D7)</f>
        <v>38.72</v>
      </c>
      <c r="I7" s="25" t="s">
        <v>27</v>
      </c>
      <c r="J7" s="26">
        <f t="shared" si="0"/>
        <v>32</v>
      </c>
      <c r="K7" s="27">
        <v>21</v>
      </c>
      <c r="L7" s="26">
        <v>38.72</v>
      </c>
      <c r="Z7" s="28" t="s">
        <v>28</v>
      </c>
      <c r="AA7" s="30">
        <f>AA9/1.15</f>
        <v>56.521739130434788</v>
      </c>
      <c r="AB7" s="30">
        <f>AB9/1.15</f>
        <v>73.913043478260875</v>
      </c>
      <c r="AC7" s="30">
        <f>AC9/1.15</f>
        <v>69.565217391304358</v>
      </c>
      <c r="AD7" s="30">
        <f>AD9/1.15</f>
        <v>8.6956521739130448</v>
      </c>
      <c r="AE7" s="30">
        <f t="shared" ref="AE7:AH7" si="5">AE9/1.15</f>
        <v>60.869565217391312</v>
      </c>
      <c r="AF7" s="30">
        <f t="shared" si="5"/>
        <v>73.913043478260875</v>
      </c>
      <c r="AG7" s="30">
        <f t="shared" si="5"/>
        <v>73.913043478260875</v>
      </c>
      <c r="AH7" s="30">
        <f t="shared" si="5"/>
        <v>8.6956521739130448</v>
      </c>
      <c r="AI7" s="30">
        <f>AI9/1.21</f>
        <v>413.22314049586777</v>
      </c>
      <c r="AJ7" s="30">
        <f>AJ9</f>
        <v>40</v>
      </c>
      <c r="AK7" s="30">
        <f>AK9/1.21</f>
        <v>99.173553719008268</v>
      </c>
    </row>
    <row r="8" spans="1:37" ht="15" customHeight="1">
      <c r="A8" s="34" t="s">
        <v>24</v>
      </c>
      <c r="B8" s="22">
        <v>1</v>
      </c>
      <c r="C8" s="23">
        <f>VLOOKUP(A8,$I$6:$J$17,2,0)</f>
        <v>434.78260869565219</v>
      </c>
      <c r="D8" s="24">
        <f t="shared" si="1"/>
        <v>434.78260869565219</v>
      </c>
      <c r="E8" s="23">
        <f t="shared" si="2"/>
        <v>65.217391304347814</v>
      </c>
      <c r="F8" s="23" t="str">
        <f t="shared" si="3"/>
        <v/>
      </c>
      <c r="G8" s="24">
        <f t="shared" si="4"/>
        <v>500</v>
      </c>
      <c r="I8" s="25" t="s">
        <v>26</v>
      </c>
      <c r="J8" s="26">
        <f t="shared" si="0"/>
        <v>32</v>
      </c>
      <c r="K8" s="27">
        <v>21</v>
      </c>
      <c r="L8" s="26">
        <v>38.72</v>
      </c>
      <c r="Z8" s="28" t="s">
        <v>10</v>
      </c>
      <c r="AA8" s="30">
        <f>AA9-AA7</f>
        <v>8.4782608695652115</v>
      </c>
      <c r="AB8" s="30">
        <f t="shared" ref="AB8:AH8" si="6">AB9-AB7</f>
        <v>11.086956521739125</v>
      </c>
      <c r="AC8" s="30">
        <f t="shared" si="6"/>
        <v>10.434782608695642</v>
      </c>
      <c r="AD8" s="30">
        <f t="shared" si="6"/>
        <v>1.3043478260869552</v>
      </c>
      <c r="AE8" s="30">
        <f t="shared" si="6"/>
        <v>9.1304347826086882</v>
      </c>
      <c r="AF8" s="30">
        <f t="shared" si="6"/>
        <v>11.086956521739125</v>
      </c>
      <c r="AG8" s="30">
        <f t="shared" si="6"/>
        <v>11.086956521739125</v>
      </c>
      <c r="AH8" s="30">
        <f t="shared" si="6"/>
        <v>1.3043478260869552</v>
      </c>
      <c r="AI8" s="30">
        <f>AI9-AI7</f>
        <v>86.776859504132233</v>
      </c>
      <c r="AJ8" s="30">
        <f>AJ9-AJ7</f>
        <v>0</v>
      </c>
      <c r="AK8" s="30">
        <f>AK9-AK7</f>
        <v>20.826446280991732</v>
      </c>
    </row>
    <row r="9" spans="1:37" ht="15" customHeight="1">
      <c r="A9" s="34" t="s">
        <v>29</v>
      </c>
      <c r="B9" s="22">
        <v>2</v>
      </c>
      <c r="C9" s="23">
        <f t="shared" ref="C9:C14" si="7">VLOOKUP(A9,$I$6:$J$17,2,0)</f>
        <v>47.826086956521742</v>
      </c>
      <c r="D9" s="24">
        <f t="shared" si="1"/>
        <v>95.652173913043484</v>
      </c>
      <c r="E9" s="23">
        <f t="shared" si="2"/>
        <v>14.347826086956516</v>
      </c>
      <c r="F9" s="23" t="str">
        <f t="shared" si="3"/>
        <v/>
      </c>
      <c r="G9" s="24">
        <f t="shared" si="4"/>
        <v>110</v>
      </c>
      <c r="I9" s="25" t="s">
        <v>30</v>
      </c>
      <c r="J9" s="26">
        <f t="shared" si="0"/>
        <v>420</v>
      </c>
      <c r="K9" s="27">
        <v>21</v>
      </c>
      <c r="L9" s="26">
        <v>508.2</v>
      </c>
      <c r="Z9" s="28" t="s">
        <v>8</v>
      </c>
      <c r="AA9" s="30">
        <v>65</v>
      </c>
      <c r="AB9" s="30">
        <v>85</v>
      </c>
      <c r="AC9" s="30">
        <v>80</v>
      </c>
      <c r="AD9" s="30">
        <v>10</v>
      </c>
      <c r="AE9" s="30">
        <v>70</v>
      </c>
      <c r="AF9" s="30">
        <v>85</v>
      </c>
      <c r="AG9" s="30">
        <v>85</v>
      </c>
      <c r="AH9" s="30">
        <v>10</v>
      </c>
      <c r="AI9" s="30">
        <v>500</v>
      </c>
      <c r="AJ9" s="30">
        <v>40</v>
      </c>
      <c r="AK9" s="30">
        <v>120</v>
      </c>
    </row>
    <row r="10" spans="1:37" ht="15" customHeight="1">
      <c r="A10" s="34" t="s">
        <v>31</v>
      </c>
      <c r="B10" s="22">
        <v>3</v>
      </c>
      <c r="C10" s="23">
        <f t="shared" si="7"/>
        <v>53.719008264462815</v>
      </c>
      <c r="D10" s="24">
        <f t="shared" si="1"/>
        <v>161.15702479338844</v>
      </c>
      <c r="E10" s="23" t="str">
        <f t="shared" si="2"/>
        <v/>
      </c>
      <c r="F10" s="23">
        <f t="shared" si="3"/>
        <v>33.842975206611555</v>
      </c>
      <c r="G10" s="24">
        <f t="shared" si="4"/>
        <v>195</v>
      </c>
      <c r="I10" s="25" t="s">
        <v>32</v>
      </c>
      <c r="J10" s="26">
        <f t="shared" si="0"/>
        <v>33.057851239669425</v>
      </c>
      <c r="K10" s="27">
        <v>21</v>
      </c>
      <c r="L10" s="26">
        <v>40</v>
      </c>
    </row>
    <row r="11" spans="1:37" ht="15" customHeight="1">
      <c r="A11" s="34" t="s">
        <v>29</v>
      </c>
      <c r="B11" s="22">
        <v>4</v>
      </c>
      <c r="C11" s="23">
        <f t="shared" si="7"/>
        <v>47.826086956521742</v>
      </c>
      <c r="D11" s="24">
        <f t="shared" si="1"/>
        <v>191.30434782608697</v>
      </c>
      <c r="E11" s="23">
        <f t="shared" si="2"/>
        <v>28.695652173913032</v>
      </c>
      <c r="F11" s="23" t="str">
        <f t="shared" si="3"/>
        <v/>
      </c>
      <c r="G11" s="24">
        <f t="shared" si="4"/>
        <v>220</v>
      </c>
      <c r="I11" s="25" t="s">
        <v>29</v>
      </c>
      <c r="J11" s="26">
        <f t="shared" si="0"/>
        <v>47.826086956521742</v>
      </c>
      <c r="K11" s="27">
        <v>15</v>
      </c>
      <c r="L11" s="26">
        <v>55</v>
      </c>
    </row>
    <row r="12" spans="1:37">
      <c r="A12" s="34" t="s">
        <v>29</v>
      </c>
      <c r="B12" s="22">
        <v>5</v>
      </c>
      <c r="C12" s="23">
        <f t="shared" si="7"/>
        <v>47.826086956521742</v>
      </c>
      <c r="D12" s="24">
        <f t="shared" si="1"/>
        <v>239.13043478260872</v>
      </c>
      <c r="E12" s="23">
        <f t="shared" si="2"/>
        <v>35.869565217391283</v>
      </c>
      <c r="F12" s="23" t="str">
        <f t="shared" si="3"/>
        <v/>
      </c>
      <c r="G12" s="24">
        <f t="shared" si="4"/>
        <v>275</v>
      </c>
      <c r="I12" s="31" t="s">
        <v>31</v>
      </c>
      <c r="J12" s="26">
        <f t="shared" si="0"/>
        <v>53.719008264462815</v>
      </c>
      <c r="K12" s="27">
        <v>21</v>
      </c>
      <c r="L12" s="26">
        <v>65</v>
      </c>
    </row>
    <row r="13" spans="1:37">
      <c r="A13" s="34" t="s">
        <v>29</v>
      </c>
      <c r="B13" s="22">
        <v>6</v>
      </c>
      <c r="C13" s="23">
        <f t="shared" si="7"/>
        <v>47.826086956521742</v>
      </c>
      <c r="D13" s="24">
        <f t="shared" si="1"/>
        <v>286.95652173913044</v>
      </c>
      <c r="E13" s="23">
        <f t="shared" si="2"/>
        <v>43.043478260869563</v>
      </c>
      <c r="F13" s="23" t="str">
        <f t="shared" si="3"/>
        <v/>
      </c>
      <c r="G13" s="24">
        <f t="shared" si="4"/>
        <v>330</v>
      </c>
      <c r="I13" s="32"/>
      <c r="J13" s="26">
        <f>IF(K13=15,L13/1.15,IF(K13=21,L13/1.21,IF(K13="",L13,"")))</f>
        <v>0</v>
      </c>
      <c r="K13" s="27">
        <v>21</v>
      </c>
      <c r="L13" s="26"/>
    </row>
    <row r="14" spans="1:37">
      <c r="A14" s="34"/>
      <c r="B14" s="22">
        <v>1</v>
      </c>
      <c r="C14" s="23" t="str">
        <f>IFERROR(VLOOKUP(A14,$I$6:$J$17,2,0),"")</f>
        <v/>
      </c>
      <c r="D14" s="24" t="str">
        <f>IFERROR(C14*B14,"")</f>
        <v/>
      </c>
      <c r="E14" s="23" t="str">
        <f>IFERROR(IF((VLOOKUP(A14,$I$6:$K$17,3))=15,(D14*1.15)-D14,IF((VLOOKUP(A14,$I$6:$K$17,3))=21,"",(VLOOKUP(A14,$I$6:$K$17,3)))),"")</f>
        <v/>
      </c>
      <c r="F14" s="23" t="str">
        <f>IFERROR(IF((VLOOKUP(A14,$I$6:$K$17,3))=21,(D14*1.21)-D14,IF((VLOOKUP(A14,$I$6:$K$17,3))=15,"",(VLOOKUP(A14,$I$6:$K$17,3)))),"")</f>
        <v/>
      </c>
      <c r="G14" s="24" t="str">
        <f>IFERROR(IF(E14="",F14+D14,E14+D14),"")</f>
        <v/>
      </c>
      <c r="I14" s="31"/>
      <c r="J14" s="26">
        <f t="shared" si="0"/>
        <v>0</v>
      </c>
      <c r="K14" s="27">
        <v>21</v>
      </c>
      <c r="L14" s="26"/>
    </row>
    <row r="15" spans="1:37">
      <c r="I15" s="31"/>
      <c r="J15" s="26">
        <f t="shared" si="0"/>
        <v>20</v>
      </c>
      <c r="K15" s="27"/>
      <c r="L15" s="26">
        <v>20</v>
      </c>
    </row>
    <row r="16" spans="1:37">
      <c r="I16" s="31"/>
      <c r="J16" s="26">
        <f t="shared" si="0"/>
        <v>0</v>
      </c>
      <c r="K16" s="27">
        <v>15</v>
      </c>
      <c r="L16" s="26"/>
    </row>
    <row r="17" spans="9:12">
      <c r="I17" s="31"/>
      <c r="J17" s="26">
        <f t="shared" si="0"/>
        <v>0</v>
      </c>
      <c r="K17" s="27">
        <v>15</v>
      </c>
      <c r="L17" s="26"/>
    </row>
    <row r="18" spans="9:12">
      <c r="J18" s="33"/>
      <c r="K18" s="33"/>
    </row>
  </sheetData>
  <mergeCells count="2">
    <mergeCell ref="A2:G3"/>
    <mergeCell ref="Z2:AK3"/>
  </mergeCells>
  <conditionalFormatting sqref="K6:K17">
    <cfRule type="cellIs" dxfId="1" priority="1" stopIfTrue="1" operator="equal">
      <formula>""</formula>
    </cfRule>
    <cfRule type="cellIs" dxfId="0" priority="2" operator="equal">
      <formula>15</formula>
    </cfRule>
  </conditionalFormatting>
  <dataValidations count="1">
    <dataValidation type="list" allowBlank="1" showInputMessage="1" showErrorMessage="1" sqref="A6:A14" xr:uid="{00000000-0002-0000-0000-000000000000}">
      <formula1>$I$6:$I$17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Faktura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</dc:creator>
  <cp:lastModifiedBy>Uživatel</cp:lastModifiedBy>
  <dcterms:created xsi:type="dcterms:W3CDTF">2019-07-15T11:10:35Z</dcterms:created>
  <dcterms:modified xsi:type="dcterms:W3CDTF">2019-07-15T17:30:38Z</dcterms:modified>
</cp:coreProperties>
</file>