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0_ncr:8100000_{3AA9D330-7FBD-477B-A6B7-68C808A32777}" xr6:coauthVersionLast="34" xr6:coauthVersionMax="36" xr10:uidLastSave="{00000000-0000-0000-0000-000000000000}"/>
  <bookViews>
    <workbookView xWindow="0" yWindow="0" windowWidth="28800" windowHeight="12345" activeTab="1" xr2:uid="{F8E62C62-D98B-4EDD-9D6F-2F373D9EE963}"/>
  </bookViews>
  <sheets>
    <sheet name="List1" sheetId="1" r:id="rId1"/>
    <sheet name="Svátk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D6" i="2"/>
  <c r="E5" i="2"/>
  <c r="E4" i="2"/>
  <c r="E3" i="2" s="1"/>
  <c r="E2" i="2"/>
  <c r="F2" i="2" l="1"/>
  <c r="C11" i="2"/>
  <c r="C10" i="2"/>
  <c r="C9" i="2"/>
  <c r="C8" i="2"/>
  <c r="C7" i="2"/>
  <c r="C6" i="2" s="1"/>
  <c r="C5" i="2"/>
  <c r="C4" i="2"/>
  <c r="C3" i="2"/>
  <c r="C2" i="2"/>
  <c r="G10" i="2"/>
  <c r="G9" i="2"/>
  <c r="G8" i="2"/>
  <c r="G5" i="2"/>
  <c r="G4" i="2"/>
  <c r="G3" i="2" s="1"/>
  <c r="G2" i="2"/>
  <c r="D17" i="2"/>
  <c r="D16" i="2"/>
  <c r="D15" i="2"/>
  <c r="D13" i="2"/>
  <c r="D11" i="2"/>
  <c r="D9" i="2"/>
  <c r="D8" i="2"/>
  <c r="D7" i="2"/>
  <c r="D5" i="2"/>
  <c r="D4" i="2"/>
  <c r="D2" i="2"/>
  <c r="D14" i="2"/>
  <c r="D12" i="2"/>
  <c r="D10" i="2"/>
  <c r="D3" i="2"/>
  <c r="B9" i="2"/>
  <c r="B8" i="2"/>
  <c r="B7" i="2"/>
  <c r="B4" i="2"/>
  <c r="B3" i="2" s="1"/>
  <c r="B11" i="2"/>
  <c r="B10" i="2"/>
  <c r="B6" i="2"/>
  <c r="B5" i="2"/>
  <c r="B2" i="2"/>
  <c r="H9" i="2"/>
  <c r="H8" i="2"/>
  <c r="H7" i="2"/>
  <c r="H6" i="2"/>
  <c r="H5" i="2"/>
  <c r="H4" i="2"/>
  <c r="H3" i="2" s="1"/>
  <c r="H2" i="2"/>
  <c r="C4" i="1" s="1"/>
  <c r="A10" i="2"/>
  <c r="A9" i="2"/>
  <c r="A8" i="2"/>
  <c r="A7" i="2"/>
  <c r="A5" i="2"/>
  <c r="A4" i="2"/>
  <c r="A3" i="2"/>
  <c r="G7" i="2" l="1"/>
  <c r="G6" i="2"/>
  <c r="A11" i="2"/>
  <c r="A6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Elnino</author>
  </authors>
  <commentList>
    <comment ref="A1" authorId="0" shapeId="0" xr:uid="{8AD8F0E1-BEE3-402A-9FEF-A77C82C3D8F8}">
      <text>
        <r>
          <rPr>
            <b/>
            <sz val="9"/>
            <color indexed="81"/>
            <rFont val="Segoe UI"/>
            <family val="2"/>
            <charset val="238"/>
          </rPr>
          <t>Toto sú federálne štátne sviatky, každý štát v USA ich má potom ďalej rozšírené.</t>
        </r>
      </text>
    </comment>
    <comment ref="B1" authorId="0" shapeId="0" xr:uid="{4AE9ABD2-1BF8-489D-8DED-6CEF9540EEE8}">
      <text>
        <r>
          <rPr>
            <b/>
            <sz val="9"/>
            <color indexed="81"/>
            <rFont val="Segoe UI"/>
            <family val="2"/>
            <charset val="238"/>
          </rPr>
          <t>Štátne sviatky majú rôznu platnosť v rôznych častiach Kanady.</t>
        </r>
      </text>
    </comment>
    <comment ref="D1" authorId="0" shapeId="0" xr:uid="{2D522DE0-A4DD-45C3-9741-61F5E296922F}">
      <text>
        <r>
          <rPr>
            <b/>
            <sz val="9"/>
            <color indexed="81"/>
            <rFont val="Segoe UI"/>
            <family val="2"/>
            <charset val="238"/>
          </rPr>
          <t>Nedokážem zistiť výpočet žltých sviatkov, ktoré majú definíciu "v strede mesiaca" alebo "okolo 20."</t>
        </r>
      </text>
    </comment>
    <comment ref="E1" authorId="0" shapeId="0" xr:uid="{D5A63296-B38D-40B8-B192-604C0A7CA4B4}">
      <text>
        <r>
          <rPr>
            <b/>
            <sz val="9"/>
            <color indexed="81"/>
            <rFont val="Segoe UI"/>
            <family val="2"/>
            <charset val="238"/>
          </rPr>
          <t>Tieto by mali platiť v celom Švajčiarsku, no každý kantón má množstvo ďalších svojich.</t>
        </r>
      </text>
    </comment>
    <comment ref="F1" authorId="0" shapeId="0" xr:uid="{2CC8E030-7DCB-4457-BBCE-5F00F2F55872}">
      <text>
        <r>
          <rPr>
            <b/>
            <sz val="9"/>
            <color indexed="81"/>
            <rFont val="Segoe UI"/>
            <family val="2"/>
            <charset val="238"/>
          </rPr>
          <t>Nedokážem zistiť akékošvek ďalšie sviatky.</t>
        </r>
      </text>
    </comment>
    <comment ref="G1" authorId="0" shapeId="0" xr:uid="{F060AE3D-22E9-4CC2-A9C4-A5987B89DABC}">
      <text>
        <r>
          <rPr>
            <b/>
            <sz val="9"/>
            <color indexed="81"/>
            <rFont val="Segoe UI"/>
            <family val="2"/>
            <charset val="238"/>
          </rPr>
          <t>Toto sú celoštátne štátne sviatky. Ďalej má každá spolková krajina svoje.</t>
        </r>
      </text>
    </comment>
    <comment ref="E10" authorId="0" shapeId="0" xr:uid="{F5B616EF-E557-4015-A46D-FD7D2E8DB146}">
      <text>
        <r>
          <rPr>
            <b/>
            <sz val="9"/>
            <color indexed="81"/>
            <rFont val="Segoe UI"/>
            <family val="2"/>
            <charset val="238"/>
          </rPr>
          <t>"Federálny deň modliacich sa" - nedokážem zistiť dátum, september</t>
        </r>
      </text>
    </comment>
  </commentList>
</comments>
</file>

<file path=xl/sharedStrings.xml><?xml version="1.0" encoding="utf-8"?>
<sst xmlns="http://schemas.openxmlformats.org/spreadsheetml/2006/main" count="19" uniqueCount="18">
  <si>
    <t>Rok</t>
  </si>
  <si>
    <t>Měsíc</t>
  </si>
  <si>
    <t>Počet pracovních dnů</t>
  </si>
  <si>
    <t>Země</t>
  </si>
  <si>
    <t>USA</t>
  </si>
  <si>
    <t>Kanada</t>
  </si>
  <si>
    <t>Austrália</t>
  </si>
  <si>
    <t>Japonsko</t>
  </si>
  <si>
    <t>Nový Zéland</t>
  </si>
  <si>
    <t>Německo</t>
  </si>
  <si>
    <t>Anglicko</t>
  </si>
  <si>
    <t>Je to veľmi komplikované:</t>
  </si>
  <si>
    <t>Pozor treba dať na "štátny sviatok", "sviatok", "pamätný deň", "deň niečoho/niekoho", "udalosť" a pod., nie všetko je pracovné voľno.</t>
  </si>
  <si>
    <t>Pozor treba dať na podmienky každého sviatku, napr. ak pripadne na nedeľu, voľno je v pondelok, atď.</t>
  </si>
  <si>
    <t>Pozor aj na to, od ktorého roku platí daný sviatok (ak to potrebujete aj spätne pre minulé roky)</t>
  </si>
  <si>
    <t>Pozor na rozne časti krajiny (to som už písal).</t>
  </si>
  <si>
    <t>...</t>
  </si>
  <si>
    <t>Švýcarsko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</si>
</sst>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0" xfId="0" applyNumberFormat="1"/>
    <xf numFmtId="14" fontId="0" fillId="2" borderId="0" xfId="0" applyNumberFormat="1" applyFill="1"/>
    <xf numFmtId="14" fontId="0" fillId="0" borderId="0" xfId="0" applyNumberFormat="1" applyFill="1"/>
    <xf numFmtId="14" fontId="3" fillId="0" borderId="0" xfId="0" applyNumberFormat="1" applyFont="1"/>
    <xf numFmtId="0" fontId="3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A07CC-4143-4572-B129-1334189F042B}">
  <dimension ref="B1:C5"/>
  <sheetViews>
    <sheetView workbookViewId="0">
      <selection activeCell="C1" sqref="C1"/>
    </sheetView>
  </sheetViews>
  <sheetFormatPr defaultRowHeight="15" x14ac:dyDescent="0.25"/>
  <cols>
    <col min="2" max="2" width="25.5703125" customWidth="1"/>
  </cols>
  <sheetData>
    <row r="1" spans="2:3" ht="16.5" thickTop="1" thickBot="1" x14ac:dyDescent="0.3">
      <c r="B1" s="1" t="s">
        <v>3</v>
      </c>
      <c r="C1" s="2" t="s">
        <v>17</v>
      </c>
    </row>
    <row r="2" spans="2:3" ht="16.5" thickTop="1" thickBot="1" x14ac:dyDescent="0.3">
      <c r="B2" s="1" t="s">
        <v>0</v>
      </c>
      <c r="C2" s="2">
        <v>2018</v>
      </c>
    </row>
    <row r="3" spans="2:3" ht="16.5" thickTop="1" thickBot="1" x14ac:dyDescent="0.3">
      <c r="B3" s="1" t="s">
        <v>1</v>
      </c>
      <c r="C3" s="2">
        <v>9</v>
      </c>
    </row>
    <row r="4" spans="2:3" ht="16.5" thickTop="1" thickBot="1" x14ac:dyDescent="0.3">
      <c r="B4" s="3" t="s">
        <v>2</v>
      </c>
      <c r="C4" s="4">
        <f ca="1">NETWORKDAYS(DATE(C2,C3,1),DATE(C2,C3+1,1)-1,OFFSET(Svátky!A2:A21,,MATCH(C1,Svátky!A1:H1,0)-1))</f>
        <v>20</v>
      </c>
    </row>
    <row r="5" spans="2:3" ht="15.75" thickTop="1" x14ac:dyDescent="0.25"/>
  </sheetData>
  <dataValidations count="1">
    <dataValidation type="list" allowBlank="1" showInputMessage="1" showErrorMessage="1" sqref="C3" xr:uid="{A4CD8EC1-6805-4AA2-BB47-DCE5C53A6531}">
      <formula1>"1,2,3,4,5,6,7,8,9,10,11,12"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CAEE56-0D38-4D0A-A9AB-E9C28E8278B9}">
          <x14:formula1>
            <xm:f>Svátky!$A$1:$H$1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A45F-5331-49B6-B5B8-D7CFB262CD98}">
  <dimension ref="A1:J17"/>
  <sheetViews>
    <sheetView tabSelected="1" workbookViewId="0">
      <selection activeCell="I14" sqref="I14"/>
    </sheetView>
  </sheetViews>
  <sheetFormatPr defaultRowHeight="15" x14ac:dyDescent="0.25"/>
  <cols>
    <col min="1" max="4" width="10.140625" bestFit="1" customWidth="1"/>
    <col min="5" max="5" width="10.140625" customWidth="1"/>
    <col min="7" max="8" width="10.140625" bestFit="1" customWidth="1"/>
  </cols>
  <sheetData>
    <row r="1" spans="1:10" x14ac:dyDescent="0.25">
      <c r="A1" s="5" t="s">
        <v>4</v>
      </c>
      <c r="B1" s="5" t="s">
        <v>5</v>
      </c>
      <c r="C1" s="5" t="s">
        <v>6</v>
      </c>
      <c r="D1" s="5" t="s">
        <v>7</v>
      </c>
      <c r="E1" s="5" t="s">
        <v>17</v>
      </c>
      <c r="F1" s="5" t="s">
        <v>8</v>
      </c>
      <c r="G1" s="5" t="s">
        <v>9</v>
      </c>
      <c r="H1" s="5" t="s">
        <v>10</v>
      </c>
      <c r="J1" s="8" t="s">
        <v>11</v>
      </c>
    </row>
    <row r="2" spans="1:10" x14ac:dyDescent="0.25">
      <c r="A2" s="5">
        <f>DATE(List1!$C$2,1,1)</f>
        <v>43101</v>
      </c>
      <c r="B2" s="5">
        <f>DATE(List1!$C$2,1,1)</f>
        <v>43101</v>
      </c>
      <c r="C2" s="5">
        <f>DATE(List1!$C$2,1,1)</f>
        <v>43101</v>
      </c>
      <c r="D2" s="5">
        <f>DATE(List1!$C$2,1,IF(WEEKDAY(DATE(List1!$C$2,1,1),2)=7,2,1))</f>
        <v>43101</v>
      </c>
      <c r="E2" s="5">
        <f>DATE(List1!$C$2,1,1)</f>
        <v>43101</v>
      </c>
      <c r="F2" s="5">
        <f>DATE(List1!$C$2,2,6)</f>
        <v>43137</v>
      </c>
      <c r="G2" s="5">
        <f>DATE(List1!$C$2,1,1)</f>
        <v>43101</v>
      </c>
      <c r="H2" s="5">
        <f>IF(WEEKDAY(DATE(List1!$C$2,1,1),2)&gt;5,DATE(List1!$C$2,1,9-WEEKDAY(DATE(List1!$C$2,1,1),2)),DATE(List1!$C$2,1,1))</f>
        <v>43101</v>
      </c>
      <c r="J2" s="9" t="s">
        <v>12</v>
      </c>
    </row>
    <row r="3" spans="1:10" x14ac:dyDescent="0.25">
      <c r="A3" s="5">
        <f>DATE(List1!$C$2,1,1)+3*7-WEEKDAY(DATE(List1!$C$2,1,6))</f>
        <v>43115</v>
      </c>
      <c r="B3" s="5">
        <f>B4-3</f>
        <v>43189</v>
      </c>
      <c r="C3" s="5">
        <f>DATE(List1!$C$2,1,2)</f>
        <v>43102</v>
      </c>
      <c r="D3" s="5">
        <f>DATE(List1!$C$2,1,1)+2*7-WEEKDAY(DATE(List1!$C$2,1,6))</f>
        <v>43108</v>
      </c>
      <c r="E3" s="5">
        <f>E4-3</f>
        <v>43189</v>
      </c>
      <c r="F3" s="5"/>
      <c r="G3" s="5">
        <f>G4-3</f>
        <v>43189</v>
      </c>
      <c r="H3" s="5">
        <f>H4-3</f>
        <v>43189</v>
      </c>
      <c r="J3" s="9" t="s">
        <v>13</v>
      </c>
    </row>
    <row r="4" spans="1:10" x14ac:dyDescent="0.25">
      <c r="A4" s="5">
        <f>DATE(List1!$C$2,2,1)+3*7-WEEKDAY(DATE(List1!$C$2,2,6))</f>
        <v>43150</v>
      </c>
      <c r="B4" s="5">
        <f>DOLLAR(("4/"&amp;List1!$C$2)/7+MOD(19*MOD(List1!$C$2,19)-7,30)*14%,)*7-5</f>
        <v>43192</v>
      </c>
      <c r="C4" s="5">
        <f>DATE(List1!$C$2,1,26)</f>
        <v>43126</v>
      </c>
      <c r="D4" s="5">
        <f>DATE(List1!$C$2,2,IF(WEEKDAY(DATE(List1!$C$2,2,11),2)=7,12,11))</f>
        <v>43143</v>
      </c>
      <c r="E4" s="5">
        <f>DOLLAR(("4/"&amp;List1!$C$2)/7+MOD(19*MOD(List1!$C$2,19)-7,30)*14%,)*7-5</f>
        <v>43192</v>
      </c>
      <c r="F4" s="5"/>
      <c r="G4" s="5">
        <f>DOLLAR(("4/"&amp;List1!$C$2)/7+MOD(19*MOD(List1!$C$2,19)-7,30)*14%,)*7-5</f>
        <v>43192</v>
      </c>
      <c r="H4" s="5">
        <f>DOLLAR(("4/"&amp;List1!$C$2)/7+MOD(19*MOD(List1!$C$2,19)-7,30)*14%,)*7-5</f>
        <v>43192</v>
      </c>
      <c r="J4" s="9" t="s">
        <v>14</v>
      </c>
    </row>
    <row r="5" spans="1:10" x14ac:dyDescent="0.25">
      <c r="A5" s="5">
        <f>DATE(List1!$C$2,5,31)-WEEKDAY(DATE(List1!$C$2,5,31),3)</f>
        <v>43248</v>
      </c>
      <c r="B5" s="5">
        <f>DATE(List1!$C$2,5,22)</f>
        <v>43242</v>
      </c>
      <c r="C5" s="5">
        <f>DATE(List1!$C$2,4,4)</f>
        <v>43194</v>
      </c>
      <c r="D5" s="6">
        <f>DATE(List1!$C$2,3,IF(WEEKDAY(DATE(List1!$C$2,3,20),2)=7,21,20))</f>
        <v>43179</v>
      </c>
      <c r="E5" s="7">
        <f>E4+38</f>
        <v>43230</v>
      </c>
      <c r="F5" s="5"/>
      <c r="G5" s="5">
        <f>DATE(List1!$C$2,5,1)</f>
        <v>43221</v>
      </c>
      <c r="H5" s="5">
        <f>DATE(List1!$C$2,5,1)+7-WEEKDAY(DATE(List1!$C$2,5,7))</f>
        <v>43226</v>
      </c>
      <c r="J5" s="9" t="s">
        <v>15</v>
      </c>
    </row>
    <row r="6" spans="1:10" x14ac:dyDescent="0.25">
      <c r="A6" s="5">
        <f>DATE(List1!$C$2,7,4)</f>
        <v>43285</v>
      </c>
      <c r="B6" s="5">
        <f>DATE(List1!$C$2,7,1)</f>
        <v>43282</v>
      </c>
      <c r="C6" s="5">
        <f>C7-3</f>
        <v>43189</v>
      </c>
      <c r="D6" s="5">
        <f>DATE(List1!$C$2,4,IF(WEEKDAY(DATE(List1!$C$2,4,29),2)=7,30,29))</f>
        <v>43220</v>
      </c>
      <c r="E6" s="5">
        <f>E4+49</f>
        <v>43241</v>
      </c>
      <c r="F6" s="5"/>
      <c r="G6" s="7">
        <f>G4+38</f>
        <v>43230</v>
      </c>
      <c r="H6" s="5">
        <f>DATE(List1!$C$2,5,31)-WEEKDAY(DATE(List1!$C$2,5,31),3)</f>
        <v>43248</v>
      </c>
      <c r="J6" s="9" t="s">
        <v>16</v>
      </c>
    </row>
    <row r="7" spans="1:10" x14ac:dyDescent="0.25">
      <c r="A7" s="5">
        <f>DATE(List1!$C$2,9,1)+7-WEEKDAY(DATE(List1!$C$2,9,6))</f>
        <v>43346</v>
      </c>
      <c r="B7" s="5">
        <f>DATE(List1!$C$2,8,1)+7-WEEKDAY(DATE(List1!$C$2,8,6))</f>
        <v>43318</v>
      </c>
      <c r="C7" s="5">
        <f>DOLLAR(("4/"&amp;List1!$C$2)/7+MOD(19*MOD(List1!$C$2,19)-7,30)*14%,)*7-5</f>
        <v>43192</v>
      </c>
      <c r="D7" s="5">
        <f>DATE(List1!$C$2,5,IF(WEEKDAY(DATE(List1!$C$2,5,3),2)=7,4,3))</f>
        <v>43223</v>
      </c>
      <c r="E7" s="5">
        <f>DATE(List1!$C$2,8,1)</f>
        <v>43313</v>
      </c>
      <c r="F7" s="5"/>
      <c r="G7" s="7">
        <f>G4+49</f>
        <v>43241</v>
      </c>
      <c r="H7" s="5">
        <f>DATE(List1!$C$2,8,31)-WEEKDAY(DATE(List1!$C$2,8,31),3)</f>
        <v>43339</v>
      </c>
    </row>
    <row r="8" spans="1:10" x14ac:dyDescent="0.25">
      <c r="A8" s="5">
        <f>DATE(List1!$C$2,10,1)+2*7-WEEKDAY(DATE(List1!$C$2,10,6))</f>
        <v>43381</v>
      </c>
      <c r="B8" s="5">
        <f>DATE(List1!$C$2,9,1)+7-WEEKDAY(DATE(List1!$C$2,9,6))</f>
        <v>43346</v>
      </c>
      <c r="C8" s="5">
        <f>DATE(List1!$C$2,4,9)</f>
        <v>43199</v>
      </c>
      <c r="D8" s="5">
        <f>DATE(List1!$C$2,5,IF(WEEKDAY(DATE(List1!$C$2,5,4),2)=7,5,4))</f>
        <v>43224</v>
      </c>
      <c r="E8" s="5">
        <f>DATE(List1!$C$2,12,25)</f>
        <v>43459</v>
      </c>
      <c r="F8" s="5"/>
      <c r="G8" s="5">
        <f>DATE(List1!$C$2,10,3)</f>
        <v>43376</v>
      </c>
      <c r="H8" s="5">
        <f>IF(WEEKDAY(DATE(List1!$C$2,12,25),2)=6,DATE(List1!$C$2,12,27),DATE(List1!$C$2,12,25))</f>
        <v>43459</v>
      </c>
    </row>
    <row r="9" spans="1:10" x14ac:dyDescent="0.25">
      <c r="A9" s="5">
        <f>DATE(List1!$C$2,11,11)</f>
        <v>43415</v>
      </c>
      <c r="B9" s="5">
        <f>DATE(List1!$C$2,10,1)+2*7-WEEKDAY(DATE(List1!$C$2,10,6))</f>
        <v>43381</v>
      </c>
      <c r="C9" s="5">
        <f>DATE(List1!$C$2,6,25)</f>
        <v>43276</v>
      </c>
      <c r="D9" s="5">
        <f>DATE(List1!$C$2,5,IF(WEEKDAY(DATE(List1!$C$2,5,5),2)=7,6,5))</f>
        <v>43225</v>
      </c>
      <c r="E9" s="5">
        <f>DATE(List1!$C$2,12,26)</f>
        <v>43460</v>
      </c>
      <c r="F9" s="5"/>
      <c r="G9" s="5">
        <f>DATE(List1!$C$2,12,25)</f>
        <v>43459</v>
      </c>
      <c r="H9" s="5">
        <f>IF(WEEKDAY(DATE(List1!$C$2,12,26),2)&gt;5,DATE(List1!$C$2,12,8-WEEKDAY(DATE(List1!$C$2,12,26),2))+26,DATE(List1!$C$2,12,26))</f>
        <v>43460</v>
      </c>
    </row>
    <row r="10" spans="1:10" x14ac:dyDescent="0.25">
      <c r="A10" s="5">
        <f>DATE(List1!$C$2,11,1)+4*7-WEEKDAY(DATE(List1!$C$2,11,3))</f>
        <v>43426</v>
      </c>
      <c r="B10" s="5">
        <f>DATE(List1!$C$2,12,25)</f>
        <v>43459</v>
      </c>
      <c r="C10" s="5">
        <f>DATE(List1!$C$2,12,25)</f>
        <v>43459</v>
      </c>
      <c r="D10" s="5">
        <f>DATE(List1!$C$2,6,1)+3*7-WEEKDAY(DATE(List1!$C$2,6,6))</f>
        <v>43269</v>
      </c>
      <c r="E10" s="6"/>
      <c r="F10" s="5"/>
      <c r="G10" s="5">
        <f>DATE(List1!$C$2,12,26)</f>
        <v>43460</v>
      </c>
      <c r="H10" s="5"/>
    </row>
    <row r="11" spans="1:10" x14ac:dyDescent="0.25">
      <c r="A11" s="5">
        <f>DATE(List1!$C$2,12,25)</f>
        <v>43459</v>
      </c>
      <c r="B11" s="5">
        <f>DATE(List1!$C$2,12,26)</f>
        <v>43460</v>
      </c>
      <c r="C11" s="5">
        <f>DATE(List1!$C$2,12,26)</f>
        <v>43460</v>
      </c>
      <c r="D11" s="5">
        <f>DATE(List1!$C$2,8,IF(WEEKDAY(DATE(List1!$C$2,8,11),2)=7,12,11))</f>
        <v>43323</v>
      </c>
      <c r="E11" s="7"/>
      <c r="F11" s="5"/>
      <c r="G11" s="5"/>
      <c r="H11" s="5"/>
    </row>
    <row r="12" spans="1:10" x14ac:dyDescent="0.25">
      <c r="A12" s="5"/>
      <c r="B12" s="5"/>
      <c r="C12" s="5"/>
      <c r="D12" s="5">
        <f>DATE(List1!$C$2,9,1)+3*7-WEEKDAY(DATE(List1!$C$2,9,6))</f>
        <v>43360</v>
      </c>
      <c r="E12" s="5"/>
      <c r="F12" s="5"/>
      <c r="G12" s="5"/>
      <c r="H12" s="5"/>
    </row>
    <row r="13" spans="1:10" x14ac:dyDescent="0.25">
      <c r="A13" s="5"/>
      <c r="B13" s="5"/>
      <c r="C13" s="5"/>
      <c r="D13" s="6">
        <f>DATE(List1!$C$2,9,IF(WEEKDAY(DATE(List1!$C$2,9,23),2)=7,24,23))</f>
        <v>43367</v>
      </c>
      <c r="E13" s="7"/>
      <c r="F13" s="5"/>
      <c r="G13" s="5"/>
      <c r="H13" s="5"/>
    </row>
    <row r="14" spans="1:10" x14ac:dyDescent="0.25">
      <c r="A14" s="5"/>
      <c r="D14" s="5">
        <f>DATE(List1!$C$2,10,1)+2*7-WEEKDAY(DATE(List1!$C$2,10,6))</f>
        <v>43381</v>
      </c>
      <c r="E14" s="5"/>
    </row>
    <row r="15" spans="1:10" x14ac:dyDescent="0.25">
      <c r="A15" s="5"/>
      <c r="D15" s="5">
        <f>DATE(List1!$C$2,11,IF(WEEKDAY(DATE(List1!$C$2,11,3),2)=7,4,3))</f>
        <v>43407</v>
      </c>
      <c r="E15" s="5"/>
    </row>
    <row r="16" spans="1:10" x14ac:dyDescent="0.25">
      <c r="D16" s="7">
        <f>DATE(List1!$C$2,11,IF(WEEKDAY(DATE(List1!$C$2,11,23),2)=7,24,23))</f>
        <v>43427</v>
      </c>
      <c r="E16" s="7"/>
    </row>
    <row r="17" spans="4:5" x14ac:dyDescent="0.25">
      <c r="D17" s="5">
        <f>DATE(List1!$C$2,12,IF(WEEKDAY(DATE(List1!$C$2,12,23),2)=7,24,23))</f>
        <v>43458</v>
      </c>
      <c r="E17" s="5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List1</vt:lpstr>
      <vt:lpstr>Svátky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 Wave</dc:creator>
  <cp:lastModifiedBy>Elnino</cp:lastModifiedBy>
  <dcterms:created xsi:type="dcterms:W3CDTF">2018-09-02T09:42:33Z</dcterms:created>
  <dcterms:modified xsi:type="dcterms:W3CDTF">2018-09-04T10:45:21Z</dcterms:modified>
</cp:coreProperties>
</file>