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oskova\Desktop\"/>
    </mc:Choice>
  </mc:AlternateContent>
  <bookViews>
    <workbookView xWindow="120" yWindow="45" windowWidth="28560" windowHeight="12855" tabRatio="701"/>
  </bookViews>
  <sheets>
    <sheet name="VÝVOJ SAZEB" sheetId="8" r:id="rId1"/>
    <sheet name="1.10.16" sheetId="5" r:id="rId2"/>
    <sheet name="11.10.16" sheetId="1" r:id="rId3"/>
    <sheet name="19.10.16" sheetId="2" r:id="rId4"/>
    <sheet name="21.10.16" sheetId="4" r:id="rId5"/>
  </sheets>
  <definedNames>
    <definedName name="_xlnm._FilterDatabase" localSheetId="1" hidden="1">'1.10.16'!$B$1:$Q$4</definedName>
    <definedName name="_xlnm._FilterDatabase" localSheetId="2" hidden="1">'11.10.16'!$B$1:$O$5</definedName>
    <definedName name="_xlnm._FilterDatabase" localSheetId="0" hidden="1">'VÝVOJ SAZEB'!$A$1:$AT$5</definedName>
  </definedNames>
  <calcPr calcId="152511"/>
</workbook>
</file>

<file path=xl/calcChain.xml><?xml version="1.0" encoding="utf-8"?>
<calcChain xmlns="http://schemas.openxmlformats.org/spreadsheetml/2006/main">
  <c r="N4" i="8" l="1"/>
  <c r="N3" i="8"/>
  <c r="V3" i="8"/>
  <c r="V4" i="8"/>
  <c r="T3" i="8"/>
  <c r="T4" i="8"/>
  <c r="V5" i="8"/>
  <c r="N5" i="8" s="1"/>
  <c r="T5" i="8"/>
  <c r="R4" i="8"/>
  <c r="R3" i="8"/>
  <c r="P4" i="8"/>
  <c r="P5" i="8"/>
  <c r="P3" i="8"/>
  <c r="A2" i="2" l="1"/>
  <c r="A3" i="2"/>
  <c r="A4" i="2"/>
  <c r="A2" i="4"/>
  <c r="A3" i="4"/>
  <c r="A4" i="4"/>
  <c r="M4" i="4" l="1"/>
  <c r="N4" i="4" s="1"/>
  <c r="M3" i="4"/>
  <c r="N3" i="4" s="1"/>
  <c r="M2" i="4"/>
  <c r="N2" i="4" s="1"/>
  <c r="M4" i="2"/>
  <c r="N4" i="2" s="1"/>
  <c r="M3" i="2"/>
  <c r="N3" i="2" s="1"/>
  <c r="M2" i="2"/>
  <c r="N2" i="2" s="1"/>
  <c r="A2" i="5" l="1"/>
  <c r="A3" i="5"/>
  <c r="A4" i="5"/>
  <c r="A2" i="1"/>
  <c r="A3" i="1"/>
  <c r="A4" i="1"/>
  <c r="R5" i="8" s="1"/>
  <c r="A5" i="1"/>
  <c r="A4" i="8"/>
  <c r="A3" i="8"/>
  <c r="A5" i="8"/>
  <c r="M5" i="8"/>
  <c r="M3" i="8"/>
  <c r="M4" i="8"/>
  <c r="S5" i="8" l="1"/>
  <c r="O3" i="8"/>
  <c r="O4" i="8"/>
  <c r="M4" i="5" l="1"/>
  <c r="M3" i="5"/>
  <c r="Q3" i="5" s="1"/>
  <c r="M2" i="5"/>
  <c r="Q2" i="5" s="1"/>
  <c r="N4" i="5" l="1"/>
  <c r="Q4" i="5"/>
  <c r="N3" i="5"/>
  <c r="N2" i="5"/>
  <c r="M2" i="1" l="1"/>
  <c r="N2" i="1" s="1"/>
  <c r="M3" i="1"/>
  <c r="N3" i="1" s="1"/>
  <c r="M4" i="1"/>
  <c r="N4" i="1" s="1"/>
</calcChain>
</file>

<file path=xl/sharedStrings.xml><?xml version="1.0" encoding="utf-8"?>
<sst xmlns="http://schemas.openxmlformats.org/spreadsheetml/2006/main" count="194" uniqueCount="41">
  <si>
    <t>Pol.</t>
  </si>
  <si>
    <t>Popis položky</t>
  </si>
  <si>
    <t>Operace</t>
  </si>
  <si>
    <t>Prac.</t>
  </si>
  <si>
    <t>Popis pracoviště</t>
  </si>
  <si>
    <t>Kusů na hod.stroje</t>
  </si>
  <si>
    <t>Kusů na hod. práce</t>
  </si>
  <si>
    <t>Doba práce</t>
  </si>
  <si>
    <t>HPRA01</t>
  </si>
  <si>
    <t>PRACKA WIR 4H-S</t>
  </si>
  <si>
    <t>Sazba</t>
  </si>
  <si>
    <t>Platnost od</t>
  </si>
  <si>
    <t>Skupina</t>
  </si>
  <si>
    <t>Popis</t>
  </si>
  <si>
    <t>HPRACKA-01-SK</t>
  </si>
  <si>
    <t>PRACKA WIR 4H-S (cs)</t>
  </si>
  <si>
    <t>Kategorie</t>
  </si>
  <si>
    <t>b</t>
  </si>
  <si>
    <t>SAY-8-40-dvojpodání</t>
  </si>
  <si>
    <t>HSOUSTRUH-03-SK</t>
  </si>
  <si>
    <t>SAY-8-40-dvojpodání (cs)</t>
  </si>
  <si>
    <t>GEWINDEHUELSE ECE/USA</t>
  </si>
  <si>
    <t>polotovar_GEWINDEHUELSE ECE/USA</t>
  </si>
  <si>
    <t>HV400010</t>
  </si>
  <si>
    <t>HV400010/1</t>
  </si>
  <si>
    <t>HZAV01</t>
  </si>
  <si>
    <t>sazba</t>
  </si>
  <si>
    <t>kč/hod</t>
  </si>
  <si>
    <t>HZAVITOREZ-01-SK</t>
  </si>
  <si>
    <t>ZAVITOREZY (cs)</t>
  </si>
  <si>
    <t>ZAVITOREZ</t>
  </si>
  <si>
    <t>HSOU02</t>
  </si>
  <si>
    <t>SAY-8-40</t>
  </si>
  <si>
    <t>HSOUSTRUH-02-SK</t>
  </si>
  <si>
    <t>SAY-8-40 (cs)</t>
  </si>
  <si>
    <t>nastaveno od 1.10.2016</t>
  </si>
  <si>
    <t>nová sazba</t>
  </si>
  <si>
    <t>vor., aras</t>
  </si>
  <si>
    <t>kat.</t>
  </si>
  <si>
    <t>spojovaí klíč</t>
  </si>
  <si>
    <t>aktuální sazba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</si>
</sst>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sz val="8"/>
      <name val="Arial CE"/>
      <charset val="238"/>
    </font>
    <font>
      <b/>
      <i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0" borderId="0" xfId="0" applyNumberFormat="1" applyFont="1" applyFill="1"/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164" fontId="11" fillId="0" borderId="0" xfId="0" applyNumberFormat="1" applyFont="1" applyFill="1"/>
    <xf numFmtId="0" fontId="11" fillId="0" borderId="0" xfId="0" applyFont="1"/>
    <xf numFmtId="0" fontId="14" fillId="2" borderId="0" xfId="0" applyFont="1" applyFill="1" applyBorder="1" applyAlignment="1">
      <alignment horizontal="center" vertical="top"/>
    </xf>
    <xf numFmtId="0" fontId="15" fillId="0" borderId="0" xfId="0" applyFont="1"/>
    <xf numFmtId="164" fontId="3" fillId="0" borderId="0" xfId="0" applyNumberFormat="1" applyFont="1" applyFill="1"/>
    <xf numFmtId="164" fontId="0" fillId="0" borderId="0" xfId="0" applyNumberFormat="1"/>
    <xf numFmtId="0" fontId="1" fillId="2" borderId="2" xfId="0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4" fontId="1" fillId="7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/>
    </xf>
    <xf numFmtId="0" fontId="17" fillId="7" borderId="2" xfId="0" applyFont="1" applyFill="1" applyBorder="1" applyAlignment="1">
      <alignment horizontal="center" vertical="top" wrapText="1"/>
    </xf>
    <xf numFmtId="164" fontId="18" fillId="7" borderId="0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/>
    <xf numFmtId="164" fontId="6" fillId="0" borderId="0" xfId="0" applyNumberFormat="1" applyFont="1"/>
    <xf numFmtId="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2" borderId="0" xfId="0" applyFont="1" applyFill="1" applyBorder="1" applyAlignment="1">
      <alignment horizontal="center" vertical="top" wrapText="1"/>
    </xf>
    <xf numFmtId="0" fontId="17" fillId="7" borderId="0" xfId="0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164" fontId="2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</cellXfs>
  <cellStyles count="1">
    <cellStyle name="Normální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8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5" sqref="N5"/>
    </sheetView>
  </sheetViews>
  <sheetFormatPr defaultRowHeight="15" outlineLevelCol="1" x14ac:dyDescent="0.25"/>
  <cols>
    <col min="1" max="1" width="17.7109375" customWidth="1"/>
    <col min="2" max="2" width="12.5703125" customWidth="1"/>
    <col min="3" max="3" width="25.7109375" bestFit="1" customWidth="1"/>
    <col min="6" max="6" width="15" customWidth="1"/>
    <col min="7" max="7" width="17.85546875" hidden="1" customWidth="1" outlineLevel="1"/>
    <col min="8" max="8" width="21.7109375" hidden="1" customWidth="1" outlineLevel="1"/>
    <col min="9" max="11" width="9.140625" hidden="1" customWidth="1" outlineLevel="1"/>
    <col min="12" max="12" width="9.140625" style="31" hidden="1" customWidth="1" outlineLevel="1"/>
    <col min="13" max="13" width="9.140625" customWidth="1" collapsed="1"/>
    <col min="14" max="14" width="9.140625" customWidth="1"/>
    <col min="15" max="15" width="2.28515625" style="45" customWidth="1"/>
    <col min="16" max="16" width="11" style="33" customWidth="1"/>
    <col min="17" max="17" width="2.28515625" style="45" customWidth="1"/>
    <col min="18" max="18" width="11" style="33" customWidth="1"/>
    <col min="19" max="19" width="2.28515625" style="45" customWidth="1"/>
    <col min="20" max="20" width="15.7109375" style="33" bestFit="1" customWidth="1"/>
    <col min="21" max="21" width="2.28515625" style="45" customWidth="1"/>
    <col min="22" max="22" width="15.7109375" style="33" bestFit="1" customWidth="1"/>
    <col min="23" max="23" width="2.28515625" style="45" customWidth="1"/>
    <col min="24" max="24" width="15.7109375" style="33" bestFit="1" customWidth="1"/>
    <col min="25" max="25" width="2.28515625" style="45" customWidth="1"/>
    <col min="26" max="26" width="11" style="33" customWidth="1"/>
    <col min="27" max="27" width="7.140625" style="43" bestFit="1" customWidth="1"/>
    <col min="28" max="28" width="11" style="33" customWidth="1"/>
    <col min="29" max="29" width="3.85546875" style="43" customWidth="1"/>
    <col min="30" max="30" width="11" style="33" customWidth="1"/>
    <col min="31" max="31" width="2.28515625" style="33" customWidth="1"/>
    <col min="32" max="32" width="11" style="33" customWidth="1"/>
    <col min="33" max="33" width="2.28515625" style="33" customWidth="1"/>
    <col min="34" max="34" width="11" style="33" customWidth="1"/>
    <col min="35" max="35" width="2.28515625" style="33" customWidth="1"/>
    <col min="36" max="36" width="11" style="33" customWidth="1"/>
    <col min="37" max="37" width="2.28515625" style="33" customWidth="1"/>
    <col min="38" max="38" width="11" style="33" customWidth="1"/>
    <col min="39" max="39" width="2.28515625" style="33" customWidth="1"/>
    <col min="40" max="40" width="11" style="33" customWidth="1"/>
    <col min="41" max="41" width="2.28515625" style="33" customWidth="1"/>
    <col min="42" max="42" width="11" style="33" customWidth="1"/>
    <col min="43" max="43" width="2.28515625" style="33" customWidth="1"/>
    <col min="44" max="44" width="11" style="33" customWidth="1"/>
    <col min="45" max="45" width="2.28515625" style="33" customWidth="1"/>
    <col min="46" max="46" width="11" style="33" customWidth="1"/>
  </cols>
  <sheetData>
    <row r="1" spans="1:46" s="36" customFormat="1" ht="24" x14ac:dyDescent="0.25">
      <c r="A1" s="34" t="s">
        <v>39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12</v>
      </c>
      <c r="H1" s="34" t="s">
        <v>13</v>
      </c>
      <c r="I1" s="34" t="s">
        <v>5</v>
      </c>
      <c r="J1" s="34" t="s">
        <v>6</v>
      </c>
      <c r="K1" s="34" t="s">
        <v>7</v>
      </c>
      <c r="L1" s="30" t="s">
        <v>38</v>
      </c>
      <c r="M1" s="35"/>
      <c r="N1" s="35" t="s">
        <v>40</v>
      </c>
      <c r="O1" s="39"/>
      <c r="P1" s="35" t="s">
        <v>11</v>
      </c>
      <c r="Q1" s="39"/>
      <c r="R1" s="35" t="s">
        <v>11</v>
      </c>
      <c r="S1" s="39"/>
      <c r="T1" s="35" t="s">
        <v>11</v>
      </c>
      <c r="U1" s="39"/>
      <c r="V1" s="35" t="s">
        <v>11</v>
      </c>
      <c r="W1" s="39"/>
      <c r="X1" s="35" t="s">
        <v>11</v>
      </c>
      <c r="Y1" s="39"/>
      <c r="Z1" s="35" t="s">
        <v>11</v>
      </c>
      <c r="AA1" s="40"/>
      <c r="AB1" s="35" t="s">
        <v>11</v>
      </c>
      <c r="AC1" s="40"/>
      <c r="AD1" s="35" t="s">
        <v>11</v>
      </c>
      <c r="AE1" s="37"/>
      <c r="AF1" s="35" t="s">
        <v>11</v>
      </c>
      <c r="AG1" s="37"/>
      <c r="AH1" s="35" t="s">
        <v>11</v>
      </c>
      <c r="AI1" s="37"/>
      <c r="AJ1" s="35" t="s">
        <v>11</v>
      </c>
      <c r="AK1" s="37"/>
      <c r="AL1" s="35" t="s">
        <v>11</v>
      </c>
      <c r="AM1" s="37"/>
      <c r="AN1" s="35" t="s">
        <v>11</v>
      </c>
      <c r="AO1" s="37"/>
      <c r="AP1" s="35" t="s">
        <v>11</v>
      </c>
      <c r="AQ1" s="37"/>
      <c r="AR1" s="35" t="s">
        <v>11</v>
      </c>
      <c r="AS1" s="37"/>
      <c r="AT1" s="35" t="s">
        <v>11</v>
      </c>
    </row>
    <row r="2" spans="1:46" s="36" customFormat="1" x14ac:dyDescent="0.25">
      <c r="A2" s="34"/>
      <c r="B2" s="34"/>
      <c r="C2" s="34"/>
      <c r="D2" s="34"/>
      <c r="E2" s="34"/>
      <c r="F2" s="34"/>
      <c r="G2" s="46"/>
      <c r="H2" s="46"/>
      <c r="I2" s="34"/>
      <c r="J2" s="34"/>
      <c r="K2" s="34"/>
      <c r="L2" s="30"/>
      <c r="M2" s="48"/>
      <c r="N2" s="48"/>
      <c r="O2" s="47"/>
      <c r="P2" s="48">
        <v>42614</v>
      </c>
      <c r="Q2" s="47"/>
      <c r="R2" s="48">
        <v>42654</v>
      </c>
      <c r="S2" s="47"/>
      <c r="T2" s="48">
        <v>42662</v>
      </c>
      <c r="U2" s="47"/>
      <c r="V2" s="48">
        <v>42664</v>
      </c>
      <c r="W2" s="47"/>
      <c r="X2" s="48"/>
      <c r="Y2" s="47"/>
      <c r="Z2" s="48"/>
      <c r="AA2" s="40"/>
      <c r="AB2" s="48"/>
      <c r="AC2" s="40"/>
      <c r="AD2" s="48"/>
      <c r="AE2" s="37"/>
      <c r="AF2" s="48"/>
      <c r="AG2" s="37"/>
      <c r="AH2" s="48"/>
      <c r="AI2" s="37"/>
      <c r="AJ2" s="48"/>
      <c r="AK2" s="37"/>
      <c r="AL2" s="48"/>
      <c r="AM2" s="37"/>
      <c r="AN2" s="48"/>
      <c r="AO2" s="37"/>
      <c r="AP2" s="48"/>
      <c r="AQ2" s="37"/>
      <c r="AR2" s="48"/>
      <c r="AS2" s="37"/>
      <c r="AT2" s="48"/>
    </row>
    <row r="3" spans="1:46" x14ac:dyDescent="0.25">
      <c r="A3" s="9" t="str">
        <f t="shared" ref="A3:A5" si="0">CONCATENATE(B3,D3,E3)</f>
        <v>HV40001010HZAV01</v>
      </c>
      <c r="B3" s="3" t="s">
        <v>23</v>
      </c>
      <c r="C3" s="18" t="s">
        <v>21</v>
      </c>
      <c r="D3" s="24">
        <v>10</v>
      </c>
      <c r="E3" s="24" t="s">
        <v>25</v>
      </c>
      <c r="F3" s="18" t="s">
        <v>30</v>
      </c>
      <c r="G3" s="18" t="s">
        <v>28</v>
      </c>
      <c r="H3" s="18" t="s">
        <v>29</v>
      </c>
      <c r="I3" s="23">
        <v>182</v>
      </c>
      <c r="J3" s="23">
        <v>364</v>
      </c>
      <c r="K3" s="22">
        <v>5.4900000000000001E-3</v>
      </c>
      <c r="M3" s="13" t="b">
        <f t="shared" ref="M3:M5" si="1">IF(L3="C",0,IF(L3="B",0.05,IF(L3="A",0.1)))</f>
        <v>0</v>
      </c>
      <c r="N3" s="49">
        <f>LOOKUP(2,1/NOT(ISBLANK(P3:AT3)),P3:AT3)</f>
        <v>0.25403225806451613</v>
      </c>
      <c r="O3" s="44" t="str">
        <f>VLOOKUP(A3,'1.10.16'!A:N,12,0)</f>
        <v>b</v>
      </c>
      <c r="P3" s="11">
        <f>IF(VLOOKUP(A3,'1.10.16'!$A$2:$O$4,15,0)='VÝVOJ SAZEB'!$P$2,VLOOKUP(A3,'1.10.16'!$A$2:$O$4,14,0),"")</f>
        <v>0.25961538461538464</v>
      </c>
      <c r="Q3" s="44"/>
      <c r="R3" s="11" t="str">
        <f>IF(VLOOKUP(A3,'11.10.16'!$A$2:$O$4,15,0)='VÝVOJ SAZEB'!$R$2,VLOOKUP(A3,'11.10.16'!$A$2:$O$4,14,0),"")</f>
        <v/>
      </c>
      <c r="S3" s="11"/>
      <c r="T3" s="11" t="str">
        <f>IF(VLOOKUP(A3,'19.10.16'!$A$2:$O$4,15,0)='VÝVOJ SAZEB'!$T$2,VLOOKUP(A3,'19.10.16'!$A$2:$O$4,14,0),"")</f>
        <v/>
      </c>
      <c r="U3" s="44"/>
      <c r="V3" s="11">
        <f>IF(VLOOKUP(A3,'21.10.16'!$A$2:$O$4,15,0)='VÝVOJ SAZEB'!$V$2,VLOOKUP(A3,'21.10.16'!$A$2:$O$4,14,0),"")</f>
        <v>0.25403225806451613</v>
      </c>
      <c r="W3" s="44"/>
      <c r="X3" s="11"/>
      <c r="Y3" s="44"/>
      <c r="Z3" s="11"/>
      <c r="AA3" s="41"/>
      <c r="AB3" s="11"/>
      <c r="AC3" s="4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x14ac:dyDescent="0.25">
      <c r="A4" s="9" t="str">
        <f t="shared" si="0"/>
        <v>HV40001030HPRA01</v>
      </c>
      <c r="B4" s="3" t="s">
        <v>23</v>
      </c>
      <c r="C4" s="18" t="s">
        <v>21</v>
      </c>
      <c r="D4" s="24">
        <v>30</v>
      </c>
      <c r="E4" s="24" t="s">
        <v>8</v>
      </c>
      <c r="F4" s="18" t="s">
        <v>9</v>
      </c>
      <c r="G4" s="18" t="s">
        <v>14</v>
      </c>
      <c r="H4" s="18" t="s">
        <v>15</v>
      </c>
      <c r="I4" s="23">
        <v>1600</v>
      </c>
      <c r="J4" s="23">
        <v>1600</v>
      </c>
      <c r="K4" s="22">
        <v>6.3000000000000003E-4</v>
      </c>
      <c r="M4" s="13" t="b">
        <f t="shared" si="1"/>
        <v>0</v>
      </c>
      <c r="N4" s="49" t="str">
        <f>LOOKUP(2,1/NOT(ISBLANK(P4:AT4)),P4:AT4)</f>
        <v/>
      </c>
      <c r="O4" s="44" t="str">
        <f>VLOOKUP(A4,'1.10.16'!A:N,12,0)</f>
        <v>b</v>
      </c>
      <c r="P4" s="11">
        <f>IF(VLOOKUP(A4,'1.10.16'!$A$2:$O$4,15,0)='VÝVOJ SAZEB'!$P$2,VLOOKUP(A4,'1.10.16'!$A$2:$O$4,14,0),"")</f>
        <v>5.9062500000000004E-2</v>
      </c>
      <c r="Q4" s="44"/>
      <c r="R4" s="11" t="str">
        <f>IF(VLOOKUP(A4,'11.10.16'!$A$2:$O$4,15,0)='VÝVOJ SAZEB'!$R$2,VLOOKUP(A4,'11.10.16'!$A$2:$O$4,14,0),"")</f>
        <v/>
      </c>
      <c r="S4" s="44"/>
      <c r="T4" s="11" t="str">
        <f>IF(VLOOKUP(A4,'19.10.16'!$A$2:$O$4,15,0)='VÝVOJ SAZEB'!$T$2,VLOOKUP(A4,'19.10.16'!$A$2:$O$4,14,0),"")</f>
        <v/>
      </c>
      <c r="U4" s="44"/>
      <c r="V4" s="11" t="str">
        <f>IF(VLOOKUP(A4,'21.10.16'!$A$2:$O$4,15,0)='VÝVOJ SAZEB'!$V$2,VLOOKUP(A4,'21.10.16'!$A$2:$O$4,14,0),"")</f>
        <v/>
      </c>
      <c r="W4" s="44"/>
      <c r="X4" s="11"/>
      <c r="Y4" s="44"/>
      <c r="Z4" s="11"/>
      <c r="AA4" s="41"/>
      <c r="AB4" s="11"/>
      <c r="AC4" s="4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x14ac:dyDescent="0.25">
      <c r="A5" s="9" t="str">
        <f t="shared" si="0"/>
        <v>HV400010/110HSOU02</v>
      </c>
      <c r="B5" s="3" t="s">
        <v>24</v>
      </c>
      <c r="C5" s="18" t="s">
        <v>22</v>
      </c>
      <c r="D5" s="24">
        <v>10</v>
      </c>
      <c r="E5" s="24" t="s">
        <v>31</v>
      </c>
      <c r="F5" s="18" t="s">
        <v>32</v>
      </c>
      <c r="G5" s="18" t="s">
        <v>33</v>
      </c>
      <c r="H5" s="18" t="s">
        <v>34</v>
      </c>
      <c r="I5" s="23">
        <v>112</v>
      </c>
      <c r="J5" s="23">
        <v>112</v>
      </c>
      <c r="K5" s="22">
        <v>8.9300000000000004E-3</v>
      </c>
      <c r="M5" s="13" t="b">
        <f t="shared" si="1"/>
        <v>0</v>
      </c>
      <c r="N5" s="49" t="str">
        <f>LOOKUP(2,1/NOT(ISBLANK(P5:AT5)),P5:AT5)</f>
        <v/>
      </c>
      <c r="O5" s="44"/>
      <c r="P5" s="11" t="str">
        <f>IF(VLOOKUP(A5,'1.10.16'!$A$2:$O$4,15,0)='VÝVOJ SAZEB'!$P$2,VLOOKUP(A5,'1.10.16'!$A$2:$O$4,14,0),"")</f>
        <v/>
      </c>
      <c r="Q5" s="44"/>
      <c r="R5" s="11" t="str">
        <f>IF(VLOOKUP(A5,'11.10.16'!$A$2:$O$4,15,0)='VÝVOJ SAZEB'!$R$2,VLOOKUP(A5,'11.10.16'!$A$2:$O$4,14,0),"")</f>
        <v/>
      </c>
      <c r="S5" s="44" t="e">
        <f>VLOOKUP(A5,'19.10.16'!B:O,12,0)</f>
        <v>#N/A</v>
      </c>
      <c r="T5" s="11">
        <f>IF(VLOOKUP(A5,'19.10.16'!$A$2:$O$4,15,0)='VÝVOJ SAZEB'!$T$2,VLOOKUP(A5,'19.10.16'!$A$2:$O$4,14,0),"")</f>
        <v>0.84375</v>
      </c>
      <c r="U5" s="44"/>
      <c r="V5" s="11" t="str">
        <f>IF(VLOOKUP(A5,'21.10.16'!$A$2:$O$4,15,0)='VÝVOJ SAZEB'!$V$2,VLOOKUP(A5,'21.10.16'!$A$2:$O$4,14,0),"")</f>
        <v/>
      </c>
      <c r="W5" s="44"/>
      <c r="X5" s="11"/>
      <c r="Y5" s="44"/>
      <c r="Z5" s="11"/>
      <c r="AA5" s="41"/>
      <c r="AB5" s="11"/>
      <c r="AC5" s="4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x14ac:dyDescent="0.25">
      <c r="M6" s="12"/>
      <c r="N6" s="50"/>
      <c r="O6" s="38"/>
      <c r="P6" s="32"/>
      <c r="Q6" s="38"/>
      <c r="R6" s="32"/>
      <c r="S6" s="38"/>
      <c r="T6" s="32"/>
      <c r="U6" s="38"/>
      <c r="V6" s="32"/>
      <c r="W6" s="38"/>
      <c r="X6" s="32"/>
      <c r="Y6" s="38"/>
      <c r="Z6" s="32"/>
      <c r="AA6" s="42"/>
      <c r="AB6" s="32"/>
      <c r="AC6" s="4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x14ac:dyDescent="0.25">
      <c r="M7" s="12"/>
      <c r="N7" s="12"/>
      <c r="O7" s="38"/>
      <c r="Q7" s="38"/>
      <c r="S7" s="38"/>
      <c r="U7" s="38"/>
      <c r="W7" s="38"/>
      <c r="Y7" s="38"/>
    </row>
    <row r="8" spans="1:46" x14ac:dyDescent="0.25">
      <c r="M8" s="12"/>
      <c r="N8" s="12"/>
      <c r="O8" s="38"/>
      <c r="Q8" s="38"/>
      <c r="S8" s="38"/>
      <c r="U8" s="38"/>
      <c r="W8" s="38"/>
      <c r="Y8" s="38"/>
    </row>
  </sheetData>
  <autoFilter ref="A1:AT5">
    <sortState ref="A2:AS421">
      <sortCondition ref="B1:B421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>
      <selection activeCell="O3" sqref="O3"/>
    </sheetView>
  </sheetViews>
  <sheetFormatPr defaultRowHeight="15" outlineLevelCol="1" x14ac:dyDescent="0.25"/>
  <cols>
    <col min="1" max="1" width="23.140625" customWidth="1"/>
    <col min="2" max="2" width="12.5703125" customWidth="1"/>
    <col min="3" max="3" width="22.28515625" customWidth="1"/>
    <col min="4" max="4" width="9.140625" customWidth="1"/>
    <col min="6" max="6" width="15" customWidth="1" outlineLevel="1"/>
    <col min="7" max="7" width="17.85546875" customWidth="1" outlineLevel="1"/>
    <col min="8" max="8" width="21.7109375" customWidth="1" outlineLevel="1"/>
    <col min="9" max="13" width="9.140625" customWidth="1"/>
    <col min="14" max="14" width="10.28515625" customWidth="1"/>
    <col min="15" max="15" width="9.85546875" bestFit="1" customWidth="1"/>
    <col min="16" max="16" width="2.7109375" customWidth="1"/>
    <col min="17" max="17" width="8.28515625" style="29" customWidth="1"/>
    <col min="19" max="19" width="10.85546875" bestFit="1" customWidth="1"/>
  </cols>
  <sheetData>
    <row r="1" spans="1:22" ht="28.5" customHeight="1" x14ac:dyDescent="0.25">
      <c r="A1" s="26" t="s">
        <v>37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12</v>
      </c>
      <c r="H1" s="5" t="s">
        <v>13</v>
      </c>
      <c r="I1" s="5" t="s">
        <v>5</v>
      </c>
      <c r="J1" s="5" t="s">
        <v>6</v>
      </c>
      <c r="K1" s="5" t="s">
        <v>7</v>
      </c>
      <c r="L1" s="5" t="s">
        <v>16</v>
      </c>
      <c r="M1" s="5"/>
      <c r="N1" s="5" t="s">
        <v>10</v>
      </c>
      <c r="O1" s="5" t="s">
        <v>11</v>
      </c>
      <c r="Q1" s="25" t="s">
        <v>36</v>
      </c>
      <c r="S1" s="27">
        <v>100</v>
      </c>
      <c r="T1" s="16" t="s">
        <v>26</v>
      </c>
      <c r="U1" s="16">
        <v>90</v>
      </c>
      <c r="V1" s="16" t="s">
        <v>27</v>
      </c>
    </row>
    <row r="2" spans="1:22" x14ac:dyDescent="0.25">
      <c r="A2" s="14" t="str">
        <f t="shared" ref="A2:A4" si="0">CONCATENATE(B2,D2,E2)</f>
        <v>HV40001030HPRA01</v>
      </c>
      <c r="B2" s="3" t="s">
        <v>23</v>
      </c>
      <c r="C2" s="18" t="s">
        <v>21</v>
      </c>
      <c r="D2" s="24">
        <v>30</v>
      </c>
      <c r="E2" s="24" t="s">
        <v>8</v>
      </c>
      <c r="F2" s="18" t="s">
        <v>9</v>
      </c>
      <c r="G2" s="18" t="s">
        <v>14</v>
      </c>
      <c r="H2" s="18" t="s">
        <v>15</v>
      </c>
      <c r="I2" s="23">
        <v>1600</v>
      </c>
      <c r="J2" s="23">
        <v>1600</v>
      </c>
      <c r="K2" s="22">
        <v>6.3000000000000003E-4</v>
      </c>
      <c r="L2" s="22" t="s">
        <v>17</v>
      </c>
      <c r="M2" s="13">
        <f t="shared" ref="M2:M4" si="1">IF(L2="C",0,IF(L2="B",0.05,IF(L2="A",0.1)))</f>
        <v>0.05</v>
      </c>
      <c r="N2" s="10">
        <f t="shared" ref="N2:N4" si="2">($U$1/J2)+(($U$1/J2)*M2)</f>
        <v>5.9062500000000004E-2</v>
      </c>
      <c r="O2" s="8">
        <v>42614</v>
      </c>
      <c r="P2" s="14"/>
      <c r="Q2" s="28">
        <f t="shared" ref="Q2:Q4" si="3">IF(F2="ARASSATE 400",$S$1/J2,IF(F2="VORONEZ 800",$S$1/J2,$U$1/J2))+(($S$1/J2)*M2)</f>
        <v>5.9375000000000004E-2</v>
      </c>
      <c r="S2" s="15"/>
    </row>
    <row r="3" spans="1:22" x14ac:dyDescent="0.25">
      <c r="A3" s="14" t="str">
        <f t="shared" si="0"/>
        <v>HV40001010HZAV01</v>
      </c>
      <c r="B3" s="3" t="s">
        <v>23</v>
      </c>
      <c r="C3" s="18" t="s">
        <v>21</v>
      </c>
      <c r="D3" s="24">
        <v>10</v>
      </c>
      <c r="E3" s="24" t="s">
        <v>25</v>
      </c>
      <c r="F3" s="18" t="s">
        <v>30</v>
      </c>
      <c r="G3" s="18" t="s">
        <v>28</v>
      </c>
      <c r="H3" s="18" t="s">
        <v>29</v>
      </c>
      <c r="I3" s="23">
        <v>182</v>
      </c>
      <c r="J3" s="23">
        <v>364</v>
      </c>
      <c r="K3" s="22">
        <v>5.4900000000000001E-3</v>
      </c>
      <c r="L3" s="22" t="s">
        <v>17</v>
      </c>
      <c r="M3" s="13">
        <f t="shared" si="1"/>
        <v>0.05</v>
      </c>
      <c r="N3" s="10">
        <f t="shared" si="2"/>
        <v>0.25961538461538464</v>
      </c>
      <c r="O3" s="7">
        <v>42614</v>
      </c>
      <c r="P3" s="14"/>
      <c r="Q3" s="28">
        <f t="shared" si="3"/>
        <v>0.26098901098901101</v>
      </c>
      <c r="S3" s="15"/>
    </row>
    <row r="4" spans="1:22" x14ac:dyDescent="0.25">
      <c r="A4" s="14" t="str">
        <f t="shared" si="0"/>
        <v>HV400010/110HSOU02</v>
      </c>
      <c r="B4" s="3" t="s">
        <v>24</v>
      </c>
      <c r="C4" s="18" t="s">
        <v>22</v>
      </c>
      <c r="D4" s="24">
        <v>10</v>
      </c>
      <c r="E4" s="24" t="s">
        <v>31</v>
      </c>
      <c r="F4" s="18" t="s">
        <v>32</v>
      </c>
      <c r="G4" s="18" t="s">
        <v>33</v>
      </c>
      <c r="H4" s="18" t="s">
        <v>34</v>
      </c>
      <c r="I4" s="23">
        <v>112</v>
      </c>
      <c r="J4" s="23">
        <v>112</v>
      </c>
      <c r="K4" s="22">
        <v>8.9300000000000004E-3</v>
      </c>
      <c r="L4" s="22" t="s">
        <v>17</v>
      </c>
      <c r="M4" s="13">
        <f t="shared" si="1"/>
        <v>0.05</v>
      </c>
      <c r="N4" s="10">
        <f t="shared" si="2"/>
        <v>0.84375</v>
      </c>
      <c r="O4" s="8">
        <v>42662</v>
      </c>
      <c r="P4" s="14"/>
      <c r="Q4" s="28">
        <f t="shared" si="3"/>
        <v>0.84821428571428581</v>
      </c>
      <c r="S4" s="15"/>
    </row>
  </sheetData>
  <autoFilter ref="B1:Q4">
    <sortState ref="B20:Q392">
      <sortCondition ref="B1:B407"/>
    </sortState>
  </autoFilter>
  <conditionalFormatting sqref="S2:S4">
    <cfRule type="cellIs" dxfId="7" priority="3" operator="equal">
      <formula>"OK"</formula>
    </cfRule>
    <cfRule type="cellIs" dxfId="6" priority="4" operator="equal">
      <formula>"NOK"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E5" sqref="E5"/>
    </sheetView>
  </sheetViews>
  <sheetFormatPr defaultRowHeight="15" x14ac:dyDescent="0.25"/>
  <cols>
    <col min="1" max="1" width="20.7109375" bestFit="1" customWidth="1"/>
    <col min="2" max="2" width="12.5703125" customWidth="1"/>
    <col min="3" max="3" width="22.28515625" customWidth="1"/>
    <col min="6" max="6" width="15" customWidth="1"/>
    <col min="7" max="7" width="17.85546875" customWidth="1"/>
    <col min="8" max="8" width="21.7109375" customWidth="1"/>
    <col min="9" max="13" width="9.140625" customWidth="1"/>
    <col min="14" max="14" width="10.28515625" bestFit="1" customWidth="1"/>
    <col min="15" max="15" width="9.85546875" bestFit="1" customWidth="1"/>
    <col min="17" max="17" width="10.85546875" bestFit="1" customWidth="1"/>
  </cols>
  <sheetData>
    <row r="1" spans="1:20" ht="28.5" customHeight="1" x14ac:dyDescent="0.2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12</v>
      </c>
      <c r="H1" s="5" t="s">
        <v>13</v>
      </c>
      <c r="I1" s="5" t="s">
        <v>5</v>
      </c>
      <c r="J1" s="5" t="s">
        <v>6</v>
      </c>
      <c r="K1" s="5" t="s">
        <v>7</v>
      </c>
      <c r="L1" s="5" t="s">
        <v>16</v>
      </c>
      <c r="M1" s="5"/>
      <c r="N1" s="5" t="s">
        <v>10</v>
      </c>
      <c r="O1" s="5" t="s">
        <v>11</v>
      </c>
      <c r="R1" s="16" t="s">
        <v>26</v>
      </c>
      <c r="S1" s="16">
        <v>90</v>
      </c>
      <c r="T1" s="16" t="s">
        <v>27</v>
      </c>
    </row>
    <row r="2" spans="1:20" x14ac:dyDescent="0.25">
      <c r="A2" s="14" t="str">
        <f t="shared" ref="A2:A5" si="0">CONCATENATE(B2,D2,E2)</f>
        <v>HV40001010HZAV01</v>
      </c>
      <c r="B2" s="3" t="s">
        <v>23</v>
      </c>
      <c r="C2" s="6" t="s">
        <v>21</v>
      </c>
      <c r="D2" s="9">
        <v>10</v>
      </c>
      <c r="E2" s="9" t="s">
        <v>25</v>
      </c>
      <c r="F2" s="6" t="s">
        <v>30</v>
      </c>
      <c r="G2" s="6" t="s">
        <v>28</v>
      </c>
      <c r="H2" s="6" t="s">
        <v>29</v>
      </c>
      <c r="I2" s="1">
        <v>182</v>
      </c>
      <c r="J2" s="1">
        <v>364</v>
      </c>
      <c r="K2" s="2">
        <v>5.4900000000000001E-3</v>
      </c>
      <c r="L2" s="2" t="s">
        <v>17</v>
      </c>
      <c r="M2" s="13">
        <f t="shared" ref="M2:M4" si="1">IF(L2="C",0,IF(L2="B",0.05,IF(L2="A",0.1)))</f>
        <v>0.05</v>
      </c>
      <c r="N2" s="10">
        <f t="shared" ref="N2:N4" si="2">($S$1/J2)+(($S$1/J2)*M2)</f>
        <v>0.25961538461538464</v>
      </c>
      <c r="O2" s="8">
        <v>42614</v>
      </c>
      <c r="P2" s="14"/>
      <c r="Q2" s="15"/>
    </row>
    <row r="3" spans="1:20" x14ac:dyDescent="0.25">
      <c r="A3" s="14" t="str">
        <f t="shared" si="0"/>
        <v>HV40001030HPRA01</v>
      </c>
      <c r="B3" s="3" t="s">
        <v>23</v>
      </c>
      <c r="C3" s="6" t="s">
        <v>21</v>
      </c>
      <c r="D3" s="9">
        <v>30</v>
      </c>
      <c r="E3" s="9" t="s">
        <v>8</v>
      </c>
      <c r="F3" s="6" t="s">
        <v>9</v>
      </c>
      <c r="G3" s="6" t="s">
        <v>14</v>
      </c>
      <c r="H3" s="6" t="s">
        <v>15</v>
      </c>
      <c r="I3" s="1">
        <v>1600</v>
      </c>
      <c r="J3" s="1">
        <v>1600</v>
      </c>
      <c r="K3" s="2">
        <v>6.3000000000000003E-4</v>
      </c>
      <c r="L3" s="2" t="s">
        <v>17</v>
      </c>
      <c r="M3" s="13">
        <f t="shared" si="1"/>
        <v>0.05</v>
      </c>
      <c r="N3" s="10">
        <f t="shared" si="2"/>
        <v>5.9062500000000004E-2</v>
      </c>
      <c r="O3" s="7">
        <v>42614</v>
      </c>
      <c r="P3" s="14"/>
      <c r="Q3" s="15"/>
    </row>
    <row r="4" spans="1:20" x14ac:dyDescent="0.25">
      <c r="A4" s="14" t="str">
        <f t="shared" si="0"/>
        <v>HV400010/110HSOU02</v>
      </c>
      <c r="B4" s="3" t="s">
        <v>24</v>
      </c>
      <c r="C4" s="6" t="s">
        <v>22</v>
      </c>
      <c r="D4" s="9">
        <v>10</v>
      </c>
      <c r="E4" s="9" t="s">
        <v>31</v>
      </c>
      <c r="F4" s="6" t="s">
        <v>18</v>
      </c>
      <c r="G4" s="6" t="s">
        <v>19</v>
      </c>
      <c r="H4" s="6" t="s">
        <v>20</v>
      </c>
      <c r="I4" s="1">
        <v>188</v>
      </c>
      <c r="J4" s="1">
        <v>188</v>
      </c>
      <c r="K4" s="2">
        <v>5.3200000000000001E-3</v>
      </c>
      <c r="L4" s="2" t="s">
        <v>17</v>
      </c>
      <c r="M4" s="13">
        <f t="shared" si="1"/>
        <v>0.05</v>
      </c>
      <c r="N4" s="10">
        <f t="shared" si="2"/>
        <v>0.50265957446808518</v>
      </c>
      <c r="O4" s="8">
        <v>42614</v>
      </c>
      <c r="P4" s="14"/>
      <c r="Q4" s="15"/>
    </row>
    <row r="5" spans="1:20" x14ac:dyDescent="0.25">
      <c r="A5" s="14" t="str">
        <f t="shared" si="0"/>
        <v/>
      </c>
      <c r="L5" s="12"/>
      <c r="M5" s="12"/>
      <c r="O5" s="4"/>
    </row>
    <row r="6" spans="1:20" x14ac:dyDescent="0.25">
      <c r="L6" s="12"/>
      <c r="M6" s="12"/>
    </row>
    <row r="7" spans="1:20" x14ac:dyDescent="0.25">
      <c r="L7" s="12"/>
      <c r="M7" s="12"/>
    </row>
  </sheetData>
  <autoFilter ref="B1:O5"/>
  <conditionalFormatting sqref="Q2:Q4">
    <cfRule type="cellIs" dxfId="5" priority="1" operator="equal">
      <formula>"OK"</formula>
    </cfRule>
    <cfRule type="cellIs" dxfId="4" priority="2" operator="equal">
      <formula>"NOK"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7"/>
  <sheetViews>
    <sheetView workbookViewId="0">
      <selection activeCell="C13" sqref="C13"/>
    </sheetView>
  </sheetViews>
  <sheetFormatPr defaultRowHeight="15" x14ac:dyDescent="0.25"/>
  <cols>
    <col min="1" max="1" width="16.7109375" bestFit="1" customWidth="1"/>
    <col min="2" max="2" width="12.5703125" customWidth="1"/>
    <col min="3" max="3" width="22.28515625" customWidth="1"/>
    <col min="6" max="6" width="15" customWidth="1"/>
    <col min="7" max="7" width="17.85546875" customWidth="1"/>
    <col min="8" max="8" width="21.7109375" customWidth="1"/>
    <col min="9" max="13" width="9.140625" customWidth="1"/>
    <col min="14" max="14" width="10.28515625" bestFit="1" customWidth="1"/>
    <col min="15" max="15" width="9.85546875" bestFit="1" customWidth="1"/>
    <col min="17" max="17" width="10.85546875" bestFit="1" customWidth="1"/>
  </cols>
  <sheetData>
    <row r="1" spans="1:20" ht="24" x14ac:dyDescent="0.2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12</v>
      </c>
      <c r="H1" s="5" t="s">
        <v>13</v>
      </c>
      <c r="I1" s="5" t="s">
        <v>5</v>
      </c>
      <c r="J1" s="5" t="s">
        <v>6</v>
      </c>
      <c r="K1" s="5" t="s">
        <v>7</v>
      </c>
      <c r="L1" s="5" t="s">
        <v>16</v>
      </c>
      <c r="M1" s="5"/>
      <c r="N1" s="5" t="s">
        <v>10</v>
      </c>
      <c r="O1" s="5" t="s">
        <v>11</v>
      </c>
      <c r="R1" s="16" t="s">
        <v>26</v>
      </c>
      <c r="S1" s="16">
        <v>90</v>
      </c>
      <c r="T1" s="16" t="s">
        <v>27</v>
      </c>
    </row>
    <row r="2" spans="1:20" x14ac:dyDescent="0.25">
      <c r="A2" s="6" t="str">
        <f t="shared" ref="A2:A4" si="0">CONCATENATE(B2,D2,E2)</f>
        <v>HV40001010HZAV01</v>
      </c>
      <c r="B2" s="3" t="s">
        <v>23</v>
      </c>
      <c r="C2" s="6" t="s">
        <v>21</v>
      </c>
      <c r="D2" s="9">
        <v>10</v>
      </c>
      <c r="E2" s="9" t="s">
        <v>25</v>
      </c>
      <c r="F2" s="6" t="s">
        <v>30</v>
      </c>
      <c r="G2" s="6" t="s">
        <v>28</v>
      </c>
      <c r="H2" s="6" t="s">
        <v>29</v>
      </c>
      <c r="I2" s="1">
        <v>182</v>
      </c>
      <c r="J2" s="1">
        <v>364</v>
      </c>
      <c r="K2" s="2">
        <v>5.4900000000000001E-3</v>
      </c>
      <c r="L2" s="2" t="s">
        <v>17</v>
      </c>
      <c r="M2" s="13">
        <f t="shared" ref="M2:M4" si="1">IF(L2="C",0,IF(L2="B",0.05,IF(L2="A",0.1)))</f>
        <v>0.05</v>
      </c>
      <c r="N2" s="10">
        <f t="shared" ref="N2:N4" si="2">($S$1/J2)+(($S$1/J2)*M2)</f>
        <v>0.25961538461538464</v>
      </c>
      <c r="O2" s="8">
        <v>42614</v>
      </c>
      <c r="P2" s="14"/>
      <c r="Q2" s="15"/>
    </row>
    <row r="3" spans="1:20" x14ac:dyDescent="0.25">
      <c r="A3" s="6" t="str">
        <f t="shared" si="0"/>
        <v>HV40001030HPRA01</v>
      </c>
      <c r="B3" s="3" t="s">
        <v>23</v>
      </c>
      <c r="C3" s="6" t="s">
        <v>21</v>
      </c>
      <c r="D3" s="9">
        <v>30</v>
      </c>
      <c r="E3" s="9" t="s">
        <v>8</v>
      </c>
      <c r="F3" s="6" t="s">
        <v>9</v>
      </c>
      <c r="G3" s="6" t="s">
        <v>14</v>
      </c>
      <c r="H3" s="6" t="s">
        <v>15</v>
      </c>
      <c r="I3" s="1">
        <v>1600</v>
      </c>
      <c r="J3" s="1">
        <v>1600</v>
      </c>
      <c r="K3" s="2">
        <v>6.3000000000000003E-4</v>
      </c>
      <c r="L3" s="2" t="s">
        <v>17</v>
      </c>
      <c r="M3" s="13">
        <f t="shared" si="1"/>
        <v>0.05</v>
      </c>
      <c r="N3" s="10">
        <f t="shared" si="2"/>
        <v>5.9062500000000004E-2</v>
      </c>
      <c r="O3" s="7">
        <v>42614</v>
      </c>
      <c r="P3" s="14"/>
      <c r="Q3" s="15"/>
    </row>
    <row r="4" spans="1:20" x14ac:dyDescent="0.25">
      <c r="A4" s="6" t="str">
        <f t="shared" si="0"/>
        <v>HV400010/110HSOU02</v>
      </c>
      <c r="B4" s="3" t="s">
        <v>24</v>
      </c>
      <c r="C4" s="6" t="s">
        <v>22</v>
      </c>
      <c r="D4" s="19">
        <v>10</v>
      </c>
      <c r="E4" s="19" t="s">
        <v>31</v>
      </c>
      <c r="F4" s="17" t="s">
        <v>32</v>
      </c>
      <c r="G4" s="17" t="s">
        <v>33</v>
      </c>
      <c r="H4" s="17" t="s">
        <v>34</v>
      </c>
      <c r="I4" s="20">
        <v>112</v>
      </c>
      <c r="J4" s="20">
        <v>112</v>
      </c>
      <c r="K4" s="21">
        <v>8.9300000000000004E-3</v>
      </c>
      <c r="L4" s="21" t="s">
        <v>17</v>
      </c>
      <c r="M4" s="13">
        <f t="shared" si="1"/>
        <v>0.05</v>
      </c>
      <c r="N4" s="10">
        <f t="shared" si="2"/>
        <v>0.84375</v>
      </c>
      <c r="O4" s="8">
        <v>42662</v>
      </c>
      <c r="P4" s="14" t="s">
        <v>35</v>
      </c>
      <c r="Q4" s="15"/>
    </row>
    <row r="5" spans="1:20" x14ac:dyDescent="0.25">
      <c r="L5" s="12"/>
      <c r="M5" s="12"/>
      <c r="O5" s="4"/>
    </row>
    <row r="6" spans="1:20" x14ac:dyDescent="0.25">
      <c r="L6" s="12"/>
      <c r="M6" s="12"/>
    </row>
    <row r="7" spans="1:20" x14ac:dyDescent="0.25">
      <c r="L7" s="12"/>
      <c r="M7" s="12"/>
    </row>
  </sheetData>
  <conditionalFormatting sqref="Q2:Q4">
    <cfRule type="cellIs" dxfId="3" priority="1" operator="equal">
      <formula>"OK"</formula>
    </cfRule>
    <cfRule type="cellIs" dxfId="2" priority="2" operator="equal">
      <formula>"NOK"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7"/>
  <sheetViews>
    <sheetView workbookViewId="0">
      <selection activeCell="O3" sqref="O3"/>
    </sheetView>
  </sheetViews>
  <sheetFormatPr defaultRowHeight="15" x14ac:dyDescent="0.25"/>
  <cols>
    <col min="1" max="1" width="16.7109375" bestFit="1" customWidth="1"/>
    <col min="2" max="2" width="12.5703125" customWidth="1"/>
    <col min="3" max="3" width="22.28515625" customWidth="1"/>
    <col min="6" max="6" width="15" customWidth="1"/>
    <col min="7" max="7" width="17.85546875" customWidth="1"/>
    <col min="8" max="8" width="21.7109375" customWidth="1"/>
    <col min="9" max="13" width="9.140625" customWidth="1"/>
    <col min="14" max="14" width="10.28515625" bestFit="1" customWidth="1"/>
    <col min="15" max="15" width="9.85546875" bestFit="1" customWidth="1"/>
    <col min="17" max="17" width="10.85546875" bestFit="1" customWidth="1"/>
  </cols>
  <sheetData>
    <row r="1" spans="1:20" ht="28.5" customHeight="1" x14ac:dyDescent="0.25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12</v>
      </c>
      <c r="H1" s="5" t="s">
        <v>13</v>
      </c>
      <c r="I1" s="5" t="s">
        <v>5</v>
      </c>
      <c r="J1" s="5" t="s">
        <v>6</v>
      </c>
      <c r="K1" s="5" t="s">
        <v>7</v>
      </c>
      <c r="L1" s="5" t="s">
        <v>16</v>
      </c>
      <c r="M1" s="5"/>
      <c r="N1" s="5" t="s">
        <v>10</v>
      </c>
      <c r="O1" s="5" t="s">
        <v>11</v>
      </c>
      <c r="R1" s="16" t="s">
        <v>26</v>
      </c>
      <c r="S1" s="16">
        <v>90</v>
      </c>
      <c r="T1" s="16" t="s">
        <v>27</v>
      </c>
    </row>
    <row r="2" spans="1:20" x14ac:dyDescent="0.25">
      <c r="A2" s="6" t="str">
        <f t="shared" ref="A2:A4" si="0">CONCATENATE(B2,D2,E2)</f>
        <v>HV40001010HZAV01</v>
      </c>
      <c r="B2" s="3" t="s">
        <v>23</v>
      </c>
      <c r="C2" s="18" t="s">
        <v>21</v>
      </c>
      <c r="D2" s="24">
        <v>10</v>
      </c>
      <c r="E2" s="24" t="s">
        <v>25</v>
      </c>
      <c r="F2" s="18" t="s">
        <v>30</v>
      </c>
      <c r="G2" s="18" t="s">
        <v>28</v>
      </c>
      <c r="H2" s="18" t="s">
        <v>29</v>
      </c>
      <c r="I2" s="23">
        <v>182</v>
      </c>
      <c r="J2" s="23">
        <v>372</v>
      </c>
      <c r="K2" s="22">
        <v>5.4900000000000001E-3</v>
      </c>
      <c r="L2" s="22" t="s">
        <v>17</v>
      </c>
      <c r="M2" s="13">
        <f t="shared" ref="M2:M4" si="1">IF(L2="C",0,IF(L2="B",0.05,IF(L2="A",0.1)))</f>
        <v>0.05</v>
      </c>
      <c r="N2" s="10">
        <f t="shared" ref="N2:N3" si="2">($S$1/J2)+(($S$1/J2)*M2)</f>
        <v>0.25403225806451613</v>
      </c>
      <c r="O2" s="8">
        <v>42664</v>
      </c>
      <c r="P2" s="14"/>
      <c r="Q2" s="15"/>
    </row>
    <row r="3" spans="1:20" x14ac:dyDescent="0.25">
      <c r="A3" s="6" t="str">
        <f t="shared" si="0"/>
        <v>HV40001030HPRA01</v>
      </c>
      <c r="B3" s="3" t="s">
        <v>23</v>
      </c>
      <c r="C3" s="18" t="s">
        <v>21</v>
      </c>
      <c r="D3" s="24">
        <v>30</v>
      </c>
      <c r="E3" s="24" t="s">
        <v>8</v>
      </c>
      <c r="F3" s="18" t="s">
        <v>9</v>
      </c>
      <c r="G3" s="18" t="s">
        <v>14</v>
      </c>
      <c r="H3" s="18" t="s">
        <v>15</v>
      </c>
      <c r="I3" s="23">
        <v>1600</v>
      </c>
      <c r="J3" s="23">
        <v>1600</v>
      </c>
      <c r="K3" s="22">
        <v>6.3000000000000003E-4</v>
      </c>
      <c r="L3" s="22" t="s">
        <v>17</v>
      </c>
      <c r="M3" s="13">
        <f t="shared" si="1"/>
        <v>0.05</v>
      </c>
      <c r="N3" s="10">
        <f t="shared" si="2"/>
        <v>5.9062500000000004E-2</v>
      </c>
      <c r="O3" s="7">
        <v>42614</v>
      </c>
      <c r="P3" s="14"/>
      <c r="Q3" s="15"/>
    </row>
    <row r="4" spans="1:20" x14ac:dyDescent="0.25">
      <c r="A4" s="6" t="str">
        <f t="shared" si="0"/>
        <v>HV400010/110HSOU02</v>
      </c>
      <c r="B4" s="3" t="s">
        <v>24</v>
      </c>
      <c r="C4" s="18" t="s">
        <v>22</v>
      </c>
      <c r="D4" s="24">
        <v>10</v>
      </c>
      <c r="E4" s="24" t="s">
        <v>31</v>
      </c>
      <c r="F4" s="18" t="s">
        <v>32</v>
      </c>
      <c r="G4" s="18" t="s">
        <v>33</v>
      </c>
      <c r="H4" s="18" t="s">
        <v>34</v>
      </c>
      <c r="I4" s="23">
        <v>112</v>
      </c>
      <c r="J4" s="23">
        <v>112</v>
      </c>
      <c r="K4" s="22">
        <v>8.9300000000000004E-3</v>
      </c>
      <c r="L4" s="22" t="s">
        <v>17</v>
      </c>
      <c r="M4" s="13">
        <f t="shared" si="1"/>
        <v>0.05</v>
      </c>
      <c r="N4" s="10">
        <f>($S$1/J4)+(($S$1/J4)*M4)</f>
        <v>0.84375</v>
      </c>
      <c r="O4" s="8">
        <v>42662</v>
      </c>
      <c r="P4" s="14"/>
      <c r="Q4" s="15"/>
    </row>
    <row r="5" spans="1:20" x14ac:dyDescent="0.25">
      <c r="L5" s="12"/>
      <c r="M5" s="12"/>
      <c r="O5" s="4"/>
    </row>
    <row r="6" spans="1:20" x14ac:dyDescent="0.25">
      <c r="L6" s="12"/>
      <c r="M6" s="12"/>
    </row>
    <row r="7" spans="1:20" x14ac:dyDescent="0.25">
      <c r="L7" s="12"/>
      <c r="M7" s="12"/>
    </row>
  </sheetData>
  <conditionalFormatting sqref="Q2:Q4">
    <cfRule type="cellIs" dxfId="1" priority="1" operator="equal">
      <formula>"OK"</formula>
    </cfRule>
    <cfRule type="cellIs" dxfId="0" priority="2" operator="equal">
      <formula>"NOK"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VÝVOJ SAZEB</vt:lpstr>
      <vt:lpstr>1.10.16</vt:lpstr>
      <vt:lpstr>11.10.16</vt:lpstr>
      <vt:lpstr>19.10.16</vt:lpstr>
      <vt:lpstr>21.10.16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smuda</dc:creator>
  <cp:lastModifiedBy>Matoskova Lenka</cp:lastModifiedBy>
  <cp:lastPrinted>2016-09-22T13:24:45Z</cp:lastPrinted>
  <dcterms:created xsi:type="dcterms:W3CDTF">2016-09-21T05:04:57Z</dcterms:created>
  <dcterms:modified xsi:type="dcterms:W3CDTF">2016-11-14T08:21:38Z</dcterms:modified>
</cp:coreProperties>
</file>