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excel\"/>
    </mc:Choice>
  </mc:AlternateContent>
  <bookViews>
    <workbookView xWindow="0" yWindow="0" windowWidth="24000" windowHeight="10425" activeTab="3"/>
  </bookViews>
  <sheets>
    <sheet name="ceník" sheetId="1" r:id="rId1"/>
    <sheet name="cenik bez dph" sheetId="3" r:id="rId2"/>
    <sheet name="data" sheetId="2" r:id="rId3"/>
    <sheet name="kalkulace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4" l="1"/>
  <c r="B40" i="2" l="1"/>
  <c r="C40" i="2"/>
  <c r="D40" i="2"/>
  <c r="E40" i="2"/>
  <c r="H29" i="4" s="1"/>
  <c r="G40" i="2"/>
  <c r="F29" i="4"/>
  <c r="F19" i="4"/>
  <c r="F22" i="4" s="1"/>
  <c r="E19" i="4"/>
  <c r="E22" i="4" s="1"/>
  <c r="D19" i="4"/>
  <c r="D22" i="4" s="1"/>
  <c r="C19" i="4"/>
  <c r="C22" i="4" s="1"/>
  <c r="B19" i="4"/>
  <c r="B22" i="4" s="1"/>
  <c r="B17" i="4"/>
  <c r="A17" i="4"/>
  <c r="B16" i="4"/>
  <c r="A16" i="4"/>
  <c r="G15" i="4"/>
  <c r="B15" i="4"/>
  <c r="A15" i="4"/>
  <c r="B14" i="4"/>
  <c r="A14" i="4"/>
  <c r="B13" i="4"/>
  <c r="A13" i="4"/>
  <c r="G36" i="2"/>
  <c r="H26" i="4" s="1"/>
  <c r="F36" i="2"/>
  <c r="E36" i="2"/>
  <c r="D36" i="2"/>
  <c r="C36" i="2"/>
  <c r="B36" i="2"/>
  <c r="L18" i="4"/>
  <c r="N18" i="4"/>
  <c r="P18" i="4" s="1"/>
  <c r="C38" i="1"/>
  <c r="O18" i="4" s="1"/>
  <c r="Q18" i="4" s="1"/>
  <c r="H28" i="4" l="1"/>
  <c r="F26" i="4"/>
  <c r="L16" i="4"/>
  <c r="N16" i="4"/>
  <c r="P16" i="4" s="1"/>
  <c r="L17" i="4"/>
  <c r="N17" i="4"/>
  <c r="P17" i="4" s="1"/>
  <c r="A1" i="4"/>
  <c r="C1" i="4"/>
  <c r="D1" i="4"/>
  <c r="E1" i="4"/>
  <c r="F1" i="4"/>
  <c r="G1" i="4"/>
  <c r="H1" i="4"/>
  <c r="I1" i="4"/>
  <c r="J1" i="4"/>
  <c r="A2" i="4"/>
  <c r="B2" i="4"/>
  <c r="A3" i="4"/>
  <c r="B3" i="4"/>
  <c r="A4" i="4"/>
  <c r="B4" i="4"/>
  <c r="A5" i="4"/>
  <c r="B5" i="4"/>
  <c r="A6" i="4"/>
  <c r="A7" i="4"/>
  <c r="B7" i="4"/>
  <c r="A8" i="4"/>
  <c r="B8" i="4"/>
  <c r="A9" i="4"/>
  <c r="B9" i="4"/>
  <c r="A10" i="4"/>
  <c r="B10" i="4"/>
  <c r="A11" i="4"/>
  <c r="B11" i="4"/>
  <c r="B12" i="4"/>
  <c r="L3" i="4"/>
  <c r="N3" i="4"/>
  <c r="O3" i="4"/>
  <c r="L4" i="4"/>
  <c r="N4" i="4"/>
  <c r="P4" i="4" s="1"/>
  <c r="L5" i="4"/>
  <c r="N5" i="4"/>
  <c r="P5" i="4" s="1"/>
  <c r="L6" i="4"/>
  <c r="N6" i="4"/>
  <c r="P6" i="4" s="1"/>
  <c r="L7" i="4"/>
  <c r="N7" i="4"/>
  <c r="P7" i="4" s="1"/>
  <c r="L8" i="4"/>
  <c r="N8" i="4"/>
  <c r="P8" i="4" s="1"/>
  <c r="L10" i="4"/>
  <c r="N10" i="4"/>
  <c r="L11" i="4"/>
  <c r="N11" i="4"/>
  <c r="L12" i="4"/>
  <c r="N12" i="4"/>
  <c r="P12" i="4" s="1"/>
  <c r="L13" i="4"/>
  <c r="N13" i="4"/>
  <c r="P13" i="4" s="1"/>
  <c r="L14" i="4"/>
  <c r="N14" i="4"/>
  <c r="P14" i="4" s="1"/>
  <c r="L15" i="4"/>
  <c r="N15" i="4"/>
  <c r="P15" i="4" s="1"/>
  <c r="K22" i="4" l="1"/>
  <c r="J11" i="3"/>
  <c r="J12" i="2"/>
  <c r="J12" i="3" s="1"/>
  <c r="J11" i="2"/>
  <c r="J10" i="2"/>
  <c r="J10" i="3" s="1"/>
  <c r="I12" i="2"/>
  <c r="I12" i="3" s="1"/>
  <c r="I11" i="2"/>
  <c r="I11" i="3" s="1"/>
  <c r="H12" i="2"/>
  <c r="H12" i="3" s="1"/>
  <c r="H11" i="2"/>
  <c r="H11" i="3" s="1"/>
  <c r="H10" i="2"/>
  <c r="H10" i="3" s="1"/>
  <c r="I10" i="2"/>
  <c r="I10" i="3" s="1"/>
  <c r="J7" i="2"/>
  <c r="J7" i="3" s="1"/>
  <c r="I7" i="2"/>
  <c r="I7" i="3" s="1"/>
  <c r="H7" i="2"/>
  <c r="H7" i="3" s="1"/>
  <c r="P2" i="4" l="1"/>
  <c r="Q2" i="4" s="1"/>
  <c r="C37" i="1"/>
  <c r="O17" i="4" s="1"/>
  <c r="Q17" i="4" s="1"/>
  <c r="C36" i="1"/>
  <c r="O16" i="4" s="1"/>
  <c r="Q16" i="4" s="1"/>
  <c r="C35" i="1"/>
  <c r="O15" i="4" s="1"/>
  <c r="Q15" i="4" s="1"/>
  <c r="C34" i="1"/>
  <c r="O14" i="4" s="1"/>
  <c r="Q14" i="4" s="1"/>
  <c r="C33" i="1"/>
  <c r="O13" i="4" s="1"/>
  <c r="Q13" i="4" s="1"/>
  <c r="C32" i="1"/>
  <c r="O12" i="4" s="1"/>
  <c r="Q12" i="4" s="1"/>
  <c r="C31" i="1"/>
  <c r="O11" i="4" s="1"/>
  <c r="C30" i="1"/>
  <c r="O10" i="4" s="1"/>
  <c r="C28" i="1"/>
  <c r="O8" i="4" s="1"/>
  <c r="Q8" i="4" s="1"/>
  <c r="C27" i="1"/>
  <c r="O7" i="4" s="1"/>
  <c r="Q7" i="4" s="1"/>
  <c r="C26" i="1"/>
  <c r="O6" i="4" s="1"/>
  <c r="Q6" i="4" s="1"/>
  <c r="C25" i="1"/>
  <c r="O5" i="4" s="1"/>
  <c r="Q5" i="4" s="1"/>
  <c r="C24" i="1"/>
  <c r="O4" i="4" s="1"/>
  <c r="Q4" i="4" s="1"/>
  <c r="J12" i="1"/>
  <c r="J9" i="4" s="1"/>
  <c r="H14" i="1"/>
  <c r="H11" i="4" s="1"/>
  <c r="H13" i="1"/>
  <c r="H10" i="4" s="1"/>
  <c r="H12" i="1"/>
  <c r="H9" i="4" s="1"/>
  <c r="D19" i="1"/>
  <c r="D16" i="4" s="1"/>
  <c r="J14" i="1"/>
  <c r="J11" i="4" s="1"/>
  <c r="J13" i="1"/>
  <c r="J10" i="4" s="1"/>
  <c r="I14" i="1"/>
  <c r="I11" i="4" s="1"/>
  <c r="I13" i="1"/>
  <c r="I10" i="4" s="1"/>
  <c r="I12" i="1"/>
  <c r="I9" i="4" s="1"/>
  <c r="G12" i="3"/>
  <c r="G14" i="1" s="1"/>
  <c r="G11" i="4" s="1"/>
  <c r="G11" i="3"/>
  <c r="G13" i="1" s="1"/>
  <c r="G10" i="4" s="1"/>
  <c r="G10" i="3"/>
  <c r="G12" i="1" s="1"/>
  <c r="G9" i="4" s="1"/>
  <c r="J9" i="1"/>
  <c r="J6" i="4" s="1"/>
  <c r="I9" i="1"/>
  <c r="I6" i="4" s="1"/>
  <c r="H9" i="1"/>
  <c r="H6" i="4" s="1"/>
  <c r="D6" i="3"/>
  <c r="D8" i="1" s="1"/>
  <c r="D5" i="4" s="1"/>
  <c r="J18" i="3"/>
  <c r="J17" i="3"/>
  <c r="J16" i="3"/>
  <c r="J15" i="3"/>
  <c r="J14" i="3"/>
  <c r="J13" i="3"/>
  <c r="J9" i="3"/>
  <c r="J11" i="1" s="1"/>
  <c r="J8" i="4" s="1"/>
  <c r="J8" i="3"/>
  <c r="J10" i="1" s="1"/>
  <c r="J7" i="4" s="1"/>
  <c r="J6" i="3"/>
  <c r="J8" i="1" s="1"/>
  <c r="J5" i="4" s="1"/>
  <c r="J5" i="3"/>
  <c r="J7" i="1" s="1"/>
  <c r="J4" i="4" s="1"/>
  <c r="J3" i="3"/>
  <c r="J5" i="1" s="1"/>
  <c r="J2" i="4" s="1"/>
  <c r="I18" i="3"/>
  <c r="I17" i="3"/>
  <c r="I16" i="3"/>
  <c r="I15" i="3"/>
  <c r="I14" i="3"/>
  <c r="I13" i="3"/>
  <c r="I9" i="3"/>
  <c r="I11" i="1" s="1"/>
  <c r="I8" i="4" s="1"/>
  <c r="I8" i="3"/>
  <c r="I10" i="1" s="1"/>
  <c r="I7" i="4" s="1"/>
  <c r="I6" i="3"/>
  <c r="I8" i="1" s="1"/>
  <c r="I5" i="4" s="1"/>
  <c r="I5" i="3"/>
  <c r="I7" i="1" s="1"/>
  <c r="I4" i="4" s="1"/>
  <c r="H18" i="3"/>
  <c r="H17" i="3"/>
  <c r="H16" i="3"/>
  <c r="H15" i="3"/>
  <c r="H14" i="3"/>
  <c r="H13" i="3"/>
  <c r="H9" i="3"/>
  <c r="H11" i="1" s="1"/>
  <c r="H8" i="4" s="1"/>
  <c r="I3" i="3"/>
  <c r="I5" i="1" s="1"/>
  <c r="I2" i="4" s="1"/>
  <c r="H8" i="3"/>
  <c r="H10" i="1" s="1"/>
  <c r="H7" i="4" s="1"/>
  <c r="H6" i="3"/>
  <c r="H8" i="1" s="1"/>
  <c r="H5" i="4" s="1"/>
  <c r="H5" i="3"/>
  <c r="H7" i="1" s="1"/>
  <c r="H4" i="4" s="1"/>
  <c r="H3" i="3"/>
  <c r="H5" i="1" s="1"/>
  <c r="H2" i="4" s="1"/>
  <c r="G18" i="3"/>
  <c r="G20" i="1" s="1"/>
  <c r="G17" i="4" s="1"/>
  <c r="G17" i="3"/>
  <c r="G19" i="1" s="1"/>
  <c r="G16" i="4" s="1"/>
  <c r="G16" i="3"/>
  <c r="G15" i="3"/>
  <c r="G17" i="1" s="1"/>
  <c r="G14" i="4" s="1"/>
  <c r="G14" i="3"/>
  <c r="G16" i="1" s="1"/>
  <c r="G13" i="4" s="1"/>
  <c r="G13" i="3"/>
  <c r="G15" i="1" s="1"/>
  <c r="G12" i="4" s="1"/>
  <c r="G9" i="3"/>
  <c r="G11" i="1" s="1"/>
  <c r="G8" i="4" s="1"/>
  <c r="G8" i="3"/>
  <c r="G10" i="1" s="1"/>
  <c r="G7" i="4" s="1"/>
  <c r="G7" i="3"/>
  <c r="G9" i="1" s="1"/>
  <c r="G6" i="4" s="1"/>
  <c r="G6" i="3"/>
  <c r="G8" i="1" s="1"/>
  <c r="G5" i="4" s="1"/>
  <c r="G5" i="3"/>
  <c r="G7" i="1" s="1"/>
  <c r="G4" i="4" s="1"/>
  <c r="G4" i="3"/>
  <c r="G6" i="1" s="1"/>
  <c r="G3" i="4" s="1"/>
  <c r="G3" i="3"/>
  <c r="G5" i="1" s="1"/>
  <c r="G2" i="4" s="1"/>
  <c r="F18" i="3"/>
  <c r="F20" i="1" s="1"/>
  <c r="F17" i="4" s="1"/>
  <c r="F17" i="3"/>
  <c r="F19" i="1" s="1"/>
  <c r="F16" i="4" s="1"/>
  <c r="F16" i="3"/>
  <c r="F18" i="1" s="1"/>
  <c r="F15" i="4" s="1"/>
  <c r="F15" i="3"/>
  <c r="F17" i="1" s="1"/>
  <c r="F14" i="4" s="1"/>
  <c r="F14" i="3"/>
  <c r="F16" i="1" s="1"/>
  <c r="F13" i="4" s="1"/>
  <c r="F13" i="3"/>
  <c r="F15" i="1" s="1"/>
  <c r="F12" i="4" s="1"/>
  <c r="F12" i="3"/>
  <c r="F14" i="1" s="1"/>
  <c r="F11" i="4" s="1"/>
  <c r="F11" i="3"/>
  <c r="F13" i="1" s="1"/>
  <c r="F10" i="4" s="1"/>
  <c r="F10" i="3"/>
  <c r="F12" i="1" s="1"/>
  <c r="F9" i="4" s="1"/>
  <c r="F9" i="3"/>
  <c r="F11" i="1" s="1"/>
  <c r="F8" i="4" s="1"/>
  <c r="F8" i="3"/>
  <c r="F10" i="1" s="1"/>
  <c r="F7" i="4" s="1"/>
  <c r="F7" i="3"/>
  <c r="F9" i="1" s="1"/>
  <c r="F6" i="4" s="1"/>
  <c r="F6" i="3"/>
  <c r="F8" i="1" s="1"/>
  <c r="F5" i="4" s="1"/>
  <c r="F5" i="3"/>
  <c r="F7" i="1" s="1"/>
  <c r="F4" i="4" s="1"/>
  <c r="F4" i="3"/>
  <c r="F6" i="1" s="1"/>
  <c r="F3" i="4" s="1"/>
  <c r="F3" i="3"/>
  <c r="F5" i="1" s="1"/>
  <c r="F2" i="4" s="1"/>
  <c r="E18" i="3"/>
  <c r="E20" i="1" s="1"/>
  <c r="E17" i="4" s="1"/>
  <c r="E17" i="3"/>
  <c r="E19" i="1" s="1"/>
  <c r="E16" i="4" s="1"/>
  <c r="E16" i="3"/>
  <c r="E18" i="1" s="1"/>
  <c r="E15" i="4" s="1"/>
  <c r="E15" i="3"/>
  <c r="E17" i="1" s="1"/>
  <c r="E14" i="4" s="1"/>
  <c r="E14" i="3"/>
  <c r="E16" i="1" s="1"/>
  <c r="E13" i="4" s="1"/>
  <c r="E13" i="3"/>
  <c r="E15" i="1" s="1"/>
  <c r="E12" i="4" s="1"/>
  <c r="E12" i="3"/>
  <c r="E14" i="1" s="1"/>
  <c r="E11" i="4" s="1"/>
  <c r="E11" i="3"/>
  <c r="E13" i="1" s="1"/>
  <c r="E10" i="4" s="1"/>
  <c r="E10" i="3"/>
  <c r="E12" i="1" s="1"/>
  <c r="E9" i="4" s="1"/>
  <c r="E9" i="3"/>
  <c r="E11" i="1" s="1"/>
  <c r="E8" i="4" s="1"/>
  <c r="E8" i="3"/>
  <c r="E10" i="1" s="1"/>
  <c r="E7" i="4" s="1"/>
  <c r="E7" i="3"/>
  <c r="E9" i="1" s="1"/>
  <c r="E6" i="4" s="1"/>
  <c r="E6" i="3"/>
  <c r="E8" i="1" s="1"/>
  <c r="E5" i="4" s="1"/>
  <c r="E5" i="3"/>
  <c r="E7" i="1" s="1"/>
  <c r="E4" i="4" s="1"/>
  <c r="E4" i="3"/>
  <c r="E6" i="1" s="1"/>
  <c r="E3" i="4" s="1"/>
  <c r="E3" i="3"/>
  <c r="E5" i="1" s="1"/>
  <c r="E2" i="4" s="1"/>
  <c r="C18" i="3"/>
  <c r="C20" i="1" s="1"/>
  <c r="C17" i="4" s="1"/>
  <c r="C17" i="3"/>
  <c r="C19" i="1" s="1"/>
  <c r="C16" i="4" s="1"/>
  <c r="C15" i="3"/>
  <c r="C17" i="1" s="1"/>
  <c r="C14" i="4" s="1"/>
  <c r="C14" i="3"/>
  <c r="C16" i="1" s="1"/>
  <c r="C13" i="4" s="1"/>
  <c r="C13" i="3"/>
  <c r="C15" i="1" s="1"/>
  <c r="C12" i="4" s="1"/>
  <c r="C12" i="3"/>
  <c r="C14" i="1" s="1"/>
  <c r="C11" i="4" s="1"/>
  <c r="C11" i="3"/>
  <c r="C13" i="1" s="1"/>
  <c r="C10" i="4" s="1"/>
  <c r="C10" i="3"/>
  <c r="C12" i="1" s="1"/>
  <c r="C9" i="4" s="1"/>
  <c r="C7" i="3"/>
  <c r="C9" i="1" s="1"/>
  <c r="C6" i="4" s="1"/>
  <c r="C8" i="3"/>
  <c r="C10" i="1" s="1"/>
  <c r="C7" i="4" s="1"/>
  <c r="D13" i="3"/>
  <c r="D15" i="1" s="1"/>
  <c r="D12" i="4" s="1"/>
  <c r="D18" i="3"/>
  <c r="D20" i="1" s="1"/>
  <c r="D17" i="4" s="1"/>
  <c r="D17" i="3"/>
  <c r="D16" i="3"/>
  <c r="D18" i="1" s="1"/>
  <c r="D15" i="4" s="1"/>
  <c r="D15" i="3"/>
  <c r="D17" i="1" s="1"/>
  <c r="D14" i="4" s="1"/>
  <c r="D14" i="3"/>
  <c r="D16" i="1" s="1"/>
  <c r="D13" i="4" s="1"/>
  <c r="D12" i="3"/>
  <c r="D14" i="1" s="1"/>
  <c r="D11" i="4" s="1"/>
  <c r="D11" i="3"/>
  <c r="D13" i="1" s="1"/>
  <c r="D10" i="4" s="1"/>
  <c r="D10" i="3"/>
  <c r="D12" i="1" s="1"/>
  <c r="D9" i="4" s="1"/>
  <c r="D9" i="3"/>
  <c r="D11" i="1" s="1"/>
  <c r="D8" i="4" s="1"/>
  <c r="D8" i="3"/>
  <c r="D10" i="1" s="1"/>
  <c r="D7" i="4" s="1"/>
  <c r="D7" i="3"/>
  <c r="D9" i="1" s="1"/>
  <c r="D6" i="4" s="1"/>
  <c r="C16" i="3"/>
  <c r="C18" i="1" s="1"/>
  <c r="C15" i="4" s="1"/>
  <c r="C9" i="3"/>
  <c r="C11" i="1" s="1"/>
  <c r="C8" i="4" s="1"/>
  <c r="D5" i="3"/>
  <c r="D7" i="1" s="1"/>
  <c r="D4" i="4" s="1"/>
  <c r="C5" i="3"/>
  <c r="C6" i="1" s="1"/>
  <c r="C3" i="4" s="1"/>
  <c r="C6" i="3"/>
  <c r="C8" i="1" s="1"/>
  <c r="C5" i="4" s="1"/>
  <c r="J4" i="3"/>
  <c r="J6" i="1" s="1"/>
  <c r="J3" i="4" s="1"/>
  <c r="I4" i="3"/>
  <c r="I6" i="1" s="1"/>
  <c r="I3" i="4" s="1"/>
  <c r="H4" i="3"/>
  <c r="H6" i="1" s="1"/>
  <c r="H3" i="4" s="1"/>
  <c r="D4" i="3"/>
  <c r="D6" i="1" s="1"/>
  <c r="D3" i="4" s="1"/>
  <c r="C4" i="3"/>
  <c r="C3" i="3"/>
  <c r="C5" i="1" s="1"/>
  <c r="C2" i="4" s="1"/>
  <c r="Q10" i="4" l="1"/>
  <c r="P10" i="4"/>
  <c r="Q11" i="4"/>
  <c r="P11" i="4"/>
  <c r="C7" i="1"/>
  <c r="C4" i="4" s="1"/>
  <c r="D3" i="3"/>
  <c r="D5" i="1" s="1"/>
  <c r="D2" i="4" s="1"/>
  <c r="P21" i="4" l="1"/>
  <c r="Q21" i="4"/>
</calcChain>
</file>

<file path=xl/sharedStrings.xml><?xml version="1.0" encoding="utf-8"?>
<sst xmlns="http://schemas.openxmlformats.org/spreadsheetml/2006/main" count="193" uniqueCount="94">
  <si>
    <t>materiál</t>
  </si>
  <si>
    <t>10\15</t>
  </si>
  <si>
    <t>10\20</t>
  </si>
  <si>
    <t>10\25</t>
  </si>
  <si>
    <t>g623</t>
  </si>
  <si>
    <t>moutain pink</t>
  </si>
  <si>
    <t>bianco tarn</t>
  </si>
  <si>
    <t>wave</t>
  </si>
  <si>
    <t>g1991</t>
  </si>
  <si>
    <t>nero impala</t>
  </si>
  <si>
    <t>g115</t>
  </si>
  <si>
    <t>multicolor red</t>
  </si>
  <si>
    <t>g111</t>
  </si>
  <si>
    <t>vizag blue</t>
  </si>
  <si>
    <t>g125</t>
  </si>
  <si>
    <t>aurora</t>
  </si>
  <si>
    <t>g120</t>
  </si>
  <si>
    <t>africa red</t>
  </si>
  <si>
    <t>maple red</t>
  </si>
  <si>
    <t>g562</t>
  </si>
  <si>
    <t>padang yellw</t>
  </si>
  <si>
    <t>g682</t>
  </si>
  <si>
    <t>padang dark</t>
  </si>
  <si>
    <t>g654</t>
  </si>
  <si>
    <t>padang crystal</t>
  </si>
  <si>
    <t>g603</t>
  </si>
  <si>
    <t>oliva verde</t>
  </si>
  <si>
    <t>shaxi black</t>
  </si>
  <si>
    <t>g001</t>
  </si>
  <si>
    <t>shivakashi</t>
  </si>
  <si>
    <t>g132</t>
  </si>
  <si>
    <t>marže</t>
  </si>
  <si>
    <t>Celá deskovina</t>
  </si>
  <si>
    <t>formátovaná deskovina</t>
  </si>
  <si>
    <t>dph</t>
  </si>
  <si>
    <t>výměra rámu</t>
  </si>
  <si>
    <t>Heslo</t>
  </si>
  <si>
    <t>písmo</t>
  </si>
  <si>
    <t>bronz</t>
  </si>
  <si>
    <t>zlato</t>
  </si>
  <si>
    <t>stříbro</t>
  </si>
  <si>
    <t>zlacení</t>
  </si>
  <si>
    <t>stříbření</t>
  </si>
  <si>
    <t>fotka</t>
  </si>
  <si>
    <t>bar. Fotka</t>
  </si>
  <si>
    <t>lam.nerez</t>
  </si>
  <si>
    <t>vaz.kamen</t>
  </si>
  <si>
    <t>lam. kámen</t>
  </si>
  <si>
    <t xml:space="preserve">vaz.bronz </t>
  </si>
  <si>
    <t>lam. bronz</t>
  </si>
  <si>
    <t>bez</t>
  </si>
  <si>
    <t>s dph</t>
  </si>
  <si>
    <t>základy</t>
  </si>
  <si>
    <t>g664</t>
  </si>
  <si>
    <t>new imperial  red</t>
  </si>
  <si>
    <t>g151</t>
  </si>
  <si>
    <t>premium black</t>
  </si>
  <si>
    <t>olive green</t>
  </si>
  <si>
    <t>g126</t>
  </si>
  <si>
    <t>urňák Č.Voda</t>
  </si>
  <si>
    <t>urňák Králíky</t>
  </si>
  <si>
    <t>obrubník</t>
  </si>
  <si>
    <t xml:space="preserve">kus přes </t>
  </si>
  <si>
    <t xml:space="preserve">podstavec </t>
  </si>
  <si>
    <t xml:space="preserve">kr.deska </t>
  </si>
  <si>
    <t>náp deska</t>
  </si>
  <si>
    <t>hrob</t>
  </si>
  <si>
    <t>ks</t>
  </si>
  <si>
    <t>materál</t>
  </si>
  <si>
    <t>montáž</t>
  </si>
  <si>
    <t>Urnnový</t>
  </si>
  <si>
    <t>šířka</t>
  </si>
  <si>
    <t>délka</t>
  </si>
  <si>
    <t>výška</t>
  </si>
  <si>
    <t>bok</t>
  </si>
  <si>
    <t>zadek</t>
  </si>
  <si>
    <t>předek</t>
  </si>
  <si>
    <t>sokl</t>
  </si>
  <si>
    <t>náp</t>
  </si>
  <si>
    <t>kr deska</t>
  </si>
  <si>
    <t>mat.3cm</t>
  </si>
  <si>
    <t>výpočet urňák</t>
  </si>
  <si>
    <t>mat.7cm</t>
  </si>
  <si>
    <t>cena 3</t>
  </si>
  <si>
    <t>cena 7</t>
  </si>
  <si>
    <t>celkem</t>
  </si>
  <si>
    <t>mat. 10cm</t>
  </si>
  <si>
    <t>rám</t>
  </si>
  <si>
    <t>kus přes</t>
  </si>
  <si>
    <t>podstavec</t>
  </si>
  <si>
    <t xml:space="preserve">kr deska </t>
  </si>
  <si>
    <t xml:space="preserve">náp deska </t>
  </si>
  <si>
    <t>výpočet hrob</t>
  </si>
  <si>
    <t>cena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</si>
</sst>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0.0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9" fontId="0" fillId="0" borderId="0" xfId="0" applyNumberFormat="1"/>
    <xf numFmtId="0" fontId="0" fillId="0" borderId="0" xfId="0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2" applyNumberFormat="1" applyFont="1" applyBorder="1" applyAlignment="1">
      <alignment horizontal="center" vertical="center"/>
    </xf>
    <xf numFmtId="0" fontId="0" fillId="0" borderId="0" xfId="0" applyBorder="1"/>
    <xf numFmtId="9" fontId="0" fillId="0" borderId="1" xfId="0" applyNumberFormat="1" applyBorder="1"/>
    <xf numFmtId="0" fontId="0" fillId="0" borderId="1" xfId="0" applyNumberFormat="1" applyBorder="1"/>
    <xf numFmtId="164" fontId="0" fillId="0" borderId="1" xfId="0" applyNumberFormat="1" applyBorder="1"/>
    <xf numFmtId="43" fontId="0" fillId="0" borderId="2" xfId="1" applyFont="1" applyBorder="1"/>
    <xf numFmtId="43" fontId="0" fillId="0" borderId="3" xfId="1" applyFont="1" applyBorder="1"/>
    <xf numFmtId="164" fontId="0" fillId="0" borderId="0" xfId="0" applyNumberFormat="1" applyBorder="1"/>
    <xf numFmtId="0" fontId="0" fillId="0" borderId="0" xfId="0" applyNumberFormat="1" applyBorder="1"/>
    <xf numFmtId="0" fontId="0" fillId="2" borderId="1" xfId="0" applyFill="1" applyBorder="1"/>
    <xf numFmtId="1" fontId="0" fillId="2" borderId="1" xfId="0" applyNumberFormat="1" applyFill="1" applyBorder="1" applyAlignment="1">
      <alignment horizontal="center" vertical="center"/>
    </xf>
    <xf numFmtId="0" fontId="0" fillId="3" borderId="1" xfId="0" applyFill="1" applyBorder="1"/>
    <xf numFmtId="1" fontId="0" fillId="3" borderId="1" xfId="0" applyNumberFormat="1" applyFill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43" fontId="0" fillId="0" borderId="1" xfId="0" applyNumberFormat="1" applyBorder="1"/>
    <xf numFmtId="43" fontId="0" fillId="3" borderId="1" xfId="0" applyNumberFormat="1" applyFill="1" applyBorder="1"/>
    <xf numFmtId="1" fontId="0" fillId="0" borderId="0" xfId="0" applyNumberFormat="1"/>
    <xf numFmtId="0" fontId="2" fillId="0" borderId="0" xfId="0" applyFont="1"/>
    <xf numFmtId="0" fontId="0" fillId="3" borderId="4" xfId="0" applyFill="1" applyBorder="1"/>
    <xf numFmtId="43" fontId="0" fillId="2" borderId="0" xfId="0" applyNumberFormat="1" applyFill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3" fillId="0" borderId="1" xfId="0" applyFont="1" applyBorder="1"/>
    <xf numFmtId="0" fontId="0" fillId="0" borderId="9" xfId="0" applyFill="1" applyBorder="1"/>
    <xf numFmtId="0" fontId="0" fillId="0" borderId="1" xfId="0" applyFill="1" applyBorder="1"/>
    <xf numFmtId="0" fontId="0" fillId="0" borderId="3" xfId="0" applyBorder="1"/>
  </cellXfs>
  <cellStyles count="3">
    <cellStyle name="Čárka" xfId="1" builtinId="3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123825</xdr:rowOff>
    </xdr:from>
    <xdr:to>
      <xdr:col>10</xdr:col>
      <xdr:colOff>276225</xdr:colOff>
      <xdr:row>0</xdr:row>
      <xdr:rowOff>1057275</xdr:rowOff>
    </xdr:to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104775" y="123825"/>
          <a:ext cx="6400800" cy="933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80A509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2A558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111111"/>
                </a:outerShdw>
              </a:effectLst>
            </a14:hiddenEffects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cs-CZ" sz="3600" b="1" i="0" u="none" strike="noStrike" baseline="0">
              <a:solidFill>
                <a:srgbClr val="80A509"/>
              </a:solidFill>
              <a:latin typeface="Arial"/>
              <a:cs typeface="Arial"/>
            </a:rPr>
            <a:t>Kamenictví  Špárník</a:t>
          </a:r>
          <a:endParaRPr lang="cs-CZ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cs-CZ" sz="2000" b="1" i="0" u="none" strike="noStrike" baseline="0">
              <a:solidFill>
                <a:srgbClr val="80A509"/>
              </a:solidFill>
              <a:latin typeface="Arial"/>
              <a:cs typeface="Arial"/>
            </a:rPr>
            <a:t>Červená Voda</a:t>
          </a:r>
        </a:p>
      </xdr:txBody>
    </xdr:sp>
    <xdr:clientData/>
  </xdr:twoCellAnchor>
  <xdr:twoCellAnchor>
    <xdr:from>
      <xdr:col>7</xdr:col>
      <xdr:colOff>510268</xdr:colOff>
      <xdr:row>0</xdr:row>
      <xdr:rowOff>62592</xdr:rowOff>
    </xdr:from>
    <xdr:to>
      <xdr:col>9</xdr:col>
      <xdr:colOff>243568</xdr:colOff>
      <xdr:row>0</xdr:row>
      <xdr:rowOff>996042</xdr:rowOff>
    </xdr:to>
    <xdr:pic>
      <xdr:nvPicPr>
        <xdr:cNvPr id="12" name="Obrázek 11" descr="kam znak s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8572" y="62592"/>
          <a:ext cx="930728" cy="933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80A509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11111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111111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1</xdr:row>
      <xdr:rowOff>9525</xdr:rowOff>
    </xdr:from>
    <xdr:to>
      <xdr:col>7</xdr:col>
      <xdr:colOff>142875</xdr:colOff>
      <xdr:row>2</xdr:row>
      <xdr:rowOff>47625</xdr:rowOff>
    </xdr:to>
    <xdr:sp macro="" textlink="">
      <xdr:nvSpPr>
        <xdr:cNvPr id="1038" name="Text Box 14"/>
        <xdr:cNvSpPr txBox="1">
          <a:spLocks noChangeArrowheads="1"/>
        </xdr:cNvSpPr>
      </xdr:nvSpPr>
      <xdr:spPr bwMode="auto">
        <a:xfrm>
          <a:off x="0" y="1085850"/>
          <a:ext cx="4533900" cy="228600"/>
        </a:xfrm>
        <a:prstGeom prst="rect">
          <a:avLst/>
        </a:prstGeom>
        <a:solidFill>
          <a:srgbClr val="111111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6350">
              <a:solidFill>
                <a:srgbClr val="2A558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111111"/>
                </a:outerShdw>
              </a:effectLst>
            </a14:hiddenEffects>
          </a:ext>
        </a:extLst>
      </xdr:spPr>
      <xdr:txBody>
        <a:bodyPr vertOverflow="clip" wrap="square" lIns="91440" tIns="0" rIns="0" bIns="0" anchor="t" upright="1"/>
        <a:lstStyle/>
        <a:p>
          <a:pPr algn="l" rtl="0">
            <a:defRPr sz="1000"/>
          </a:pPr>
          <a:r>
            <a:rPr lang="cs-CZ" sz="800" b="1" i="0" u="none" strike="noStrike" baseline="0">
              <a:solidFill>
                <a:srgbClr val="FFFFFF"/>
              </a:solidFill>
              <a:latin typeface="Arial"/>
              <a:cs typeface="Arial"/>
            </a:rPr>
            <a:t>www.sparnik.cz</a:t>
          </a:r>
        </a:p>
      </xdr:txBody>
    </xdr:sp>
    <xdr:clientData/>
  </xdr:twoCellAnchor>
  <xdr:twoCellAnchor>
    <xdr:from>
      <xdr:col>6</xdr:col>
      <xdr:colOff>475247</xdr:colOff>
      <xdr:row>1</xdr:row>
      <xdr:rowOff>10026</xdr:rowOff>
    </xdr:from>
    <xdr:to>
      <xdr:col>9</xdr:col>
      <xdr:colOff>635668</xdr:colOff>
      <xdr:row>2</xdr:row>
      <xdr:rowOff>48126</xdr:rowOff>
    </xdr:to>
    <xdr:sp macro="" textlink="">
      <xdr:nvSpPr>
        <xdr:cNvPr id="1040" name="Text Box 16"/>
        <xdr:cNvSpPr txBox="1">
          <a:spLocks noChangeArrowheads="1"/>
        </xdr:cNvSpPr>
      </xdr:nvSpPr>
      <xdr:spPr bwMode="auto">
        <a:xfrm>
          <a:off x="4360444" y="1087855"/>
          <a:ext cx="1869908" cy="228600"/>
        </a:xfrm>
        <a:prstGeom prst="rect">
          <a:avLst/>
        </a:prstGeom>
        <a:solidFill>
          <a:srgbClr val="111111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6350">
              <a:solidFill>
                <a:srgbClr val="2A558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111111"/>
                </a:outerShdw>
              </a:effectLst>
            </a14:hiddenEffects>
          </a:ext>
        </a:extLst>
      </xdr:spPr>
      <xdr:txBody>
        <a:bodyPr vertOverflow="clip" wrap="square" lIns="0" tIns="0" rIns="91440" bIns="0" anchor="t" upright="1"/>
        <a:lstStyle/>
        <a:p>
          <a:pPr algn="l" rtl="0">
            <a:defRPr sz="1000"/>
          </a:pPr>
          <a:r>
            <a:rPr lang="cs-CZ" sz="800" b="0" i="0" u="none" strike="noStrike" baseline="0">
              <a:solidFill>
                <a:srgbClr val="FFFFFF"/>
              </a:solidFill>
              <a:latin typeface="Arial Black"/>
            </a:rPr>
            <a:t>+420 737612273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opLeftCell="A7" zoomScale="140" zoomScaleNormal="140" workbookViewId="0">
      <selection activeCell="A15" sqref="A15"/>
    </sheetView>
  </sheetViews>
  <sheetFormatPr defaultRowHeight="15" x14ac:dyDescent="0.25"/>
  <cols>
    <col min="1" max="1" width="17.5703125" customWidth="1"/>
    <col min="2" max="2" width="5.5703125" customWidth="1"/>
    <col min="3" max="3" width="13.5703125" customWidth="1"/>
    <col min="4" max="4" width="9" customWidth="1"/>
    <col min="5" max="5" width="8.5703125" customWidth="1"/>
    <col min="6" max="6" width="8.140625" customWidth="1"/>
    <col min="7" max="7" width="7.5703125" customWidth="1"/>
    <col min="8" max="8" width="9.28515625" customWidth="1"/>
    <col min="9" max="9" width="8.7109375" customWidth="1"/>
    <col min="10" max="10" width="9.5703125" customWidth="1"/>
  </cols>
  <sheetData>
    <row r="1" spans="1:10" ht="79.5" customHeight="1" x14ac:dyDescent="0.25"/>
    <row r="4" spans="1:10" x14ac:dyDescent="0.25">
      <c r="A4" s="1" t="s">
        <v>0</v>
      </c>
      <c r="B4" s="1"/>
      <c r="C4" s="2">
        <v>2</v>
      </c>
      <c r="D4" s="2">
        <v>3</v>
      </c>
      <c r="E4" s="2">
        <v>5</v>
      </c>
      <c r="F4" s="2">
        <v>7</v>
      </c>
      <c r="G4" s="2">
        <v>10</v>
      </c>
      <c r="H4" s="2" t="s">
        <v>1</v>
      </c>
      <c r="I4" s="2" t="s">
        <v>2</v>
      </c>
      <c r="J4" s="2" t="s">
        <v>3</v>
      </c>
    </row>
    <row r="5" spans="1:10" x14ac:dyDescent="0.25">
      <c r="A5" s="15" t="s">
        <v>20</v>
      </c>
      <c r="B5" s="15" t="s">
        <v>21</v>
      </c>
      <c r="C5" s="16">
        <f>'cenik bez dph'!C3*data!B23</f>
        <v>3702.6</v>
      </c>
      <c r="D5" s="16">
        <f>'cenik bez dph'!D3*data!B23</f>
        <v>4767.3999999999996</v>
      </c>
      <c r="E5" s="16">
        <f>'cenik bez dph'!E3*data!B23</f>
        <v>0</v>
      </c>
      <c r="F5" s="16">
        <f>'cenik bez dph'!F3*data!B23</f>
        <v>0</v>
      </c>
      <c r="G5" s="16">
        <f>'cenik bez dph'!G3*data!B23</f>
        <v>0</v>
      </c>
      <c r="H5" s="16">
        <f>'cenik bez dph'!H3*data!B23</f>
        <v>0</v>
      </c>
      <c r="I5" s="16">
        <f>'cenik bez dph'!I3*data!B23</f>
        <v>0</v>
      </c>
      <c r="J5" s="16">
        <f>'cenik bez dph'!J3*data!B23</f>
        <v>0</v>
      </c>
    </row>
    <row r="6" spans="1:10" x14ac:dyDescent="0.25">
      <c r="A6" s="1" t="s">
        <v>22</v>
      </c>
      <c r="B6" s="1" t="s">
        <v>23</v>
      </c>
      <c r="C6" s="5">
        <f>'cenik bez dph'!C5*data!B23</f>
        <v>2637.7999999999997</v>
      </c>
      <c r="D6" s="5">
        <f>'cenik bez dph'!D4*data!B23</f>
        <v>4767.3999999999996</v>
      </c>
      <c r="E6" s="5">
        <f>'cenik bez dph'!E4*data!B23</f>
        <v>0</v>
      </c>
      <c r="F6" s="5">
        <f>'cenik bez dph'!F4*data!B23</f>
        <v>0</v>
      </c>
      <c r="G6" s="5">
        <f>'cenik bez dph'!G4*data!B23</f>
        <v>0</v>
      </c>
      <c r="H6" s="5">
        <f>'cenik bez dph'!H4*data!B23</f>
        <v>4380.2</v>
      </c>
      <c r="I6" s="5">
        <f>'cenik bez dph'!I4*data!B23</f>
        <v>5082</v>
      </c>
      <c r="J6" s="5">
        <f>'cenik bez dph'!J4*data!B23</f>
        <v>6776</v>
      </c>
    </row>
    <row r="7" spans="1:10" x14ac:dyDescent="0.25">
      <c r="A7" s="17" t="s">
        <v>24</v>
      </c>
      <c r="B7" s="17" t="s">
        <v>25</v>
      </c>
      <c r="C7" s="18">
        <f>'cenik bez dph'!C5*data!B23</f>
        <v>2637.7999999999997</v>
      </c>
      <c r="D7" s="18">
        <f>'cenik bez dph'!D5*data!B23</f>
        <v>3412.2</v>
      </c>
      <c r="E7" s="18">
        <f>'cenik bez dph'!E5*data!B23</f>
        <v>0</v>
      </c>
      <c r="F7" s="18">
        <f>'cenik bez dph'!F5*data!B23</f>
        <v>0</v>
      </c>
      <c r="G7" s="18">
        <f>'cenik bez dph'!G5*data!B23</f>
        <v>0</v>
      </c>
      <c r="H7" s="18">
        <f>'cenik bez dph'!H5*data!B23</f>
        <v>3073.4</v>
      </c>
      <c r="I7" s="18">
        <f>'cenik bez dph'!I5*data!B23</f>
        <v>4041.4</v>
      </c>
      <c r="J7" s="18">
        <f>'cenik bez dph'!J5*data!B23</f>
        <v>4961</v>
      </c>
    </row>
    <row r="8" spans="1:10" x14ac:dyDescent="0.25">
      <c r="A8" s="1" t="s">
        <v>5</v>
      </c>
      <c r="B8" s="1" t="s">
        <v>4</v>
      </c>
      <c r="C8" s="5">
        <f>'cenik bez dph'!C6*data!B23</f>
        <v>2516.7999999999997</v>
      </c>
      <c r="D8" s="5">
        <f>'cenik bez dph'!D6*data!B23</f>
        <v>3605.7999999999997</v>
      </c>
      <c r="E8" s="5">
        <f>'cenik bez dph'!E6*data!B23</f>
        <v>4501.2</v>
      </c>
      <c r="F8" s="5">
        <f>'cenik bez dph'!F6*data!B23</f>
        <v>5832.2</v>
      </c>
      <c r="G8" s="5">
        <f>'cenik bez dph'!G6*data!B23</f>
        <v>7961.8</v>
      </c>
      <c r="H8" s="5">
        <f>'cenik bez dph'!H6*data!B23</f>
        <v>3436.4</v>
      </c>
      <c r="I8" s="5">
        <f>'cenik bez dph'!I6*data!B23</f>
        <v>4331.8</v>
      </c>
      <c r="J8" s="5">
        <f>'cenik bez dph'!J6*data!B23</f>
        <v>5687</v>
      </c>
    </row>
    <row r="9" spans="1:10" x14ac:dyDescent="0.25">
      <c r="A9" s="17" t="s">
        <v>6</v>
      </c>
      <c r="B9" s="17"/>
      <c r="C9" s="18">
        <f>'cenik bez dph'!C7*data!B23</f>
        <v>3509</v>
      </c>
      <c r="D9" s="18">
        <f>'cenik bez dph'!D7*data!B23</f>
        <v>3968.7999999999997</v>
      </c>
      <c r="E9" s="18">
        <f>'cenik bez dph'!E7*data!B23</f>
        <v>5735.4</v>
      </c>
      <c r="F9" s="18">
        <f>'cenik bez dph'!F7*data!B23</f>
        <v>7260</v>
      </c>
      <c r="G9" s="18">
        <f>'cenik bez dph'!G7*data!B23</f>
        <v>9922</v>
      </c>
      <c r="H9" s="18">
        <f>'cenik bez dph'!H7*data!B23</f>
        <v>3720.75</v>
      </c>
      <c r="I9" s="18">
        <f>'cenik bez dph'!I7*data!B23</f>
        <v>4961</v>
      </c>
      <c r="J9" s="18">
        <f>'cenik bez dph'!J7*data!B23</f>
        <v>6201.25</v>
      </c>
    </row>
    <row r="10" spans="1:10" x14ac:dyDescent="0.25">
      <c r="A10" s="1" t="s">
        <v>7</v>
      </c>
      <c r="B10" s="1" t="s">
        <v>8</v>
      </c>
      <c r="C10" s="5">
        <f>'cenik bez dph'!C8*data!B23</f>
        <v>3702.6</v>
      </c>
      <c r="D10" s="5">
        <f>'cenik bez dph'!D8*data!B23</f>
        <v>4767.3999999999996</v>
      </c>
      <c r="E10" s="5">
        <f>'cenik bez dph'!E8*data!B23</f>
        <v>6897</v>
      </c>
      <c r="F10" s="5">
        <f>'cenik bez dph'!F8*data!B23</f>
        <v>9292.7999999999993</v>
      </c>
      <c r="G10" s="5">
        <f>'cenik bez dph'!G8*data!B23</f>
        <v>12487.199999999999</v>
      </c>
      <c r="H10" s="5">
        <f>'cenik bez dph'!H8*data!B23</f>
        <v>4382.62</v>
      </c>
      <c r="I10" s="5">
        <f>'cenik bez dph'!I8*data!B23</f>
        <v>5822.5199999999995</v>
      </c>
      <c r="J10" s="5">
        <f>'cenik bez dph'!J8*data!B23</f>
        <v>7134.16</v>
      </c>
    </row>
    <row r="11" spans="1:10" x14ac:dyDescent="0.25">
      <c r="A11" s="17" t="s">
        <v>18</v>
      </c>
      <c r="B11" s="17" t="s">
        <v>19</v>
      </c>
      <c r="C11" s="18">
        <f>'cenik bez dph'!C9*data!B23</f>
        <v>3968.7999999999997</v>
      </c>
      <c r="D11" s="18">
        <f>'cenik bez dph'!D9*data!B23</f>
        <v>4501.2</v>
      </c>
      <c r="E11" s="18">
        <f>'cenik bez dph'!E9*data!B23</f>
        <v>0</v>
      </c>
      <c r="F11" s="18">
        <f>'cenik bez dph'!F9*data!B23</f>
        <v>0</v>
      </c>
      <c r="G11" s="18">
        <f>'cenik bez dph'!G9*data!B23</f>
        <v>0</v>
      </c>
      <c r="H11" s="18">
        <f>'cenik bez dph'!H9*data!B23</f>
        <v>0</v>
      </c>
      <c r="I11" s="18">
        <f>'cenik bez dph'!I9*data!B23</f>
        <v>0</v>
      </c>
      <c r="J11" s="18">
        <f>'cenik bez dph'!J9*data!B23</f>
        <v>0</v>
      </c>
    </row>
    <row r="12" spans="1:10" x14ac:dyDescent="0.25">
      <c r="A12" s="1" t="s">
        <v>9</v>
      </c>
      <c r="B12" s="1" t="s">
        <v>10</v>
      </c>
      <c r="C12" s="5">
        <f>'cenik bez dph'!C10*data!B23</f>
        <v>5178.8</v>
      </c>
      <c r="D12" s="5">
        <f>'cenik bez dph'!D10*data!B23</f>
        <v>5783.8</v>
      </c>
      <c r="E12" s="5">
        <f>'cenik bez dph'!E10*data!B23</f>
        <v>8808.7999999999993</v>
      </c>
      <c r="F12" s="5">
        <f>'cenik bez dph'!F10*data!B23</f>
        <v>11543.4</v>
      </c>
      <c r="G12" s="5">
        <f>'cenik bez dph'!G10*data!B23</f>
        <v>15875.199999999999</v>
      </c>
      <c r="H12" s="5">
        <f>'cenik bez dph'!H10*data!B23</f>
        <v>5953.2</v>
      </c>
      <c r="I12" s="5">
        <f>'cenik bez dph'!I10*data!B23</f>
        <v>7937.5999999999995</v>
      </c>
      <c r="J12" s="5">
        <f>'cenik bez dph'!J10*data!B23</f>
        <v>9922</v>
      </c>
    </row>
    <row r="13" spans="1:10" x14ac:dyDescent="0.25">
      <c r="A13" s="17" t="s">
        <v>11</v>
      </c>
      <c r="B13" s="17" t="s">
        <v>12</v>
      </c>
      <c r="C13" s="18">
        <f>'cenik bez dph'!C11*data!B23</f>
        <v>4501.2</v>
      </c>
      <c r="D13" s="18">
        <f>'cenik bez dph'!D11*data!B23</f>
        <v>5662.8</v>
      </c>
      <c r="E13" s="18">
        <f>'cenik bez dph'!E11*data!B23</f>
        <v>8397.4</v>
      </c>
      <c r="F13" s="18">
        <f>'cenik bez dph'!F11*data!B23</f>
        <v>10890</v>
      </c>
      <c r="G13" s="18">
        <f>'cenik bez dph'!G11*data!B23</f>
        <v>14883</v>
      </c>
      <c r="H13" s="18">
        <f>'cenik bez dph'!H11*data!B23</f>
        <v>5581.125</v>
      </c>
      <c r="I13" s="18">
        <f>'cenik bez dph'!I11*data!B23</f>
        <v>7441.5</v>
      </c>
      <c r="J13" s="18">
        <f>'cenik bez dph'!J11*data!B23</f>
        <v>9301.875</v>
      </c>
    </row>
    <row r="14" spans="1:10" x14ac:dyDescent="0.25">
      <c r="A14" s="1" t="s">
        <v>13</v>
      </c>
      <c r="B14" s="1" t="s">
        <v>14</v>
      </c>
      <c r="C14" s="5">
        <f>'cenik bez dph'!C12*data!B23</f>
        <v>5033.5999999999995</v>
      </c>
      <c r="D14" s="5">
        <f>'cenik bez dph'!D12*data!B23</f>
        <v>6098.4</v>
      </c>
      <c r="E14" s="5">
        <f>'cenik bez dph'!E12*data!B23</f>
        <v>9026.6</v>
      </c>
      <c r="F14" s="5">
        <f>'cenik bez dph'!F12*data!B23</f>
        <v>11688.6</v>
      </c>
      <c r="G14" s="5">
        <f>'cenik bez dph'!G12*data!B23</f>
        <v>16383.4</v>
      </c>
      <c r="H14" s="5">
        <f>'cenik bez dph'!H12*data!B23</f>
        <v>6143.7749999999996</v>
      </c>
      <c r="I14" s="5">
        <f>'cenik bez dph'!I12*data!B23</f>
        <v>8191.7</v>
      </c>
      <c r="J14" s="5">
        <f>'cenik bez dph'!J12*data!B23</f>
        <v>10239.625</v>
      </c>
    </row>
    <row r="15" spans="1:10" x14ac:dyDescent="0.25">
      <c r="A15" s="17"/>
      <c r="B15" s="17" t="s">
        <v>53</v>
      </c>
      <c r="C15" s="18">
        <f>'cenik bez dph'!C13*data!B23</f>
        <v>0</v>
      </c>
      <c r="D15" s="18">
        <f>'cenik bez dph'!D13*data!B23</f>
        <v>3170.2</v>
      </c>
      <c r="E15" s="18">
        <f>'cenik bez dph'!E13*data!B23</f>
        <v>4235</v>
      </c>
      <c r="F15" s="18">
        <f>'cenik bez dph'!F13*data!B23</f>
        <v>5299.8</v>
      </c>
      <c r="G15" s="19">
        <f>'cenik bez dph'!G13*data!B23</f>
        <v>0</v>
      </c>
      <c r="H15" s="19"/>
      <c r="I15" s="19"/>
      <c r="J15" s="19"/>
    </row>
    <row r="16" spans="1:10" x14ac:dyDescent="0.25">
      <c r="A16" s="1" t="s">
        <v>15</v>
      </c>
      <c r="B16" s="1" t="s">
        <v>16</v>
      </c>
      <c r="C16" s="5">
        <f>'cenik bez dph'!C14*data!B23</f>
        <v>5832.2</v>
      </c>
      <c r="D16" s="5">
        <f>'cenik bez dph'!D14*data!B23</f>
        <v>8228</v>
      </c>
      <c r="E16" s="5">
        <f>'cenik bez dph'!E14*data!B23</f>
        <v>11954.8</v>
      </c>
      <c r="F16" s="5">
        <f>'cenik bez dph'!F14*data!B23</f>
        <v>15681.6</v>
      </c>
      <c r="G16" s="19">
        <f>'cenik bez dph'!G14*data!B23</f>
        <v>21538</v>
      </c>
      <c r="H16" s="19"/>
      <c r="I16" s="19"/>
      <c r="J16" s="19"/>
    </row>
    <row r="17" spans="1:10" x14ac:dyDescent="0.25">
      <c r="A17" s="15" t="s">
        <v>54</v>
      </c>
      <c r="B17" s="1" t="s">
        <v>55</v>
      </c>
      <c r="C17" s="18">
        <f>'cenik bez dph'!C15*data!B23</f>
        <v>5299.8</v>
      </c>
      <c r="D17" s="18">
        <f>'cenik bez dph'!D15*data!B23</f>
        <v>6993.8</v>
      </c>
      <c r="E17" s="18">
        <f>'cenik bez dph'!E15*data!B23</f>
        <v>10623.8</v>
      </c>
      <c r="F17" s="18">
        <f>'cenik bez dph'!F15*data!B23</f>
        <v>14495.8</v>
      </c>
      <c r="G17" s="19">
        <f>'cenik bez dph'!G15*data!B23</f>
        <v>19335.8</v>
      </c>
      <c r="H17" s="19"/>
      <c r="I17" s="19"/>
      <c r="J17" s="19"/>
    </row>
    <row r="18" spans="1:10" x14ac:dyDescent="0.25">
      <c r="A18" s="1" t="s">
        <v>29</v>
      </c>
      <c r="B18" s="1" t="s">
        <v>30</v>
      </c>
      <c r="C18" s="5">
        <f>'cenik bez dph'!C16*data!B23</f>
        <v>6630.8</v>
      </c>
      <c r="D18" s="5">
        <f>'cenik bez dph'!D16*data!B23</f>
        <v>8760.4</v>
      </c>
      <c r="E18" s="5">
        <f>'cenik bez dph'!E16*data!B23</f>
        <v>0</v>
      </c>
      <c r="F18" s="5">
        <f>'cenik bez dph'!F16*data!B23</f>
        <v>0</v>
      </c>
      <c r="G18" s="19"/>
      <c r="H18" s="19"/>
      <c r="I18" s="19"/>
      <c r="J18" s="19"/>
    </row>
    <row r="19" spans="1:10" x14ac:dyDescent="0.25">
      <c r="A19" s="15" t="s">
        <v>57</v>
      </c>
      <c r="B19" s="17" t="s">
        <v>58</v>
      </c>
      <c r="C19" s="18">
        <f>'cenik bez dph'!C17*data!B23</f>
        <v>6340.4</v>
      </c>
      <c r="D19" s="18">
        <f>'cenik bez dph'!D17*data!B23</f>
        <v>7865</v>
      </c>
      <c r="E19" s="18">
        <f>'cenik bez dph'!E17*data!B23</f>
        <v>11664.4</v>
      </c>
      <c r="F19" s="18">
        <f>'cenik bez dph'!F17*data!B23</f>
        <v>15221.8</v>
      </c>
      <c r="G19" s="19">
        <f>'cenik bez dph'!G17*data!B23</f>
        <v>15221.8</v>
      </c>
      <c r="H19" s="19"/>
      <c r="I19" s="19"/>
      <c r="J19" s="19"/>
    </row>
    <row r="20" spans="1:10" x14ac:dyDescent="0.25">
      <c r="A20" s="1" t="s">
        <v>56</v>
      </c>
      <c r="B20" s="1" t="s">
        <v>28</v>
      </c>
      <c r="C20" s="5">
        <f>'cenik bez dph'!C18*data!B23</f>
        <v>7429.4</v>
      </c>
      <c r="D20" s="5">
        <f>'cenik bez dph'!D18*data!B23</f>
        <v>9559</v>
      </c>
      <c r="E20" s="5">
        <f>'cenik bez dph'!E18*data!B23</f>
        <v>14084.4</v>
      </c>
      <c r="F20" s="5">
        <f>'cenik bez dph'!F18*data!B23</f>
        <v>18343.599999999999</v>
      </c>
      <c r="G20" s="19">
        <f>'cenik bez dph'!G18*data!B23</f>
        <v>24732.399999999998</v>
      </c>
      <c r="H20" s="19"/>
      <c r="I20" s="19"/>
      <c r="J20" s="19"/>
    </row>
    <row r="23" spans="1:10" x14ac:dyDescent="0.25">
      <c r="A23" s="1" t="s">
        <v>37</v>
      </c>
      <c r="B23" s="1" t="s">
        <v>50</v>
      </c>
      <c r="C23" s="1" t="s">
        <v>51</v>
      </c>
    </row>
    <row r="24" spans="1:10" x14ac:dyDescent="0.25">
      <c r="A24" s="17" t="s">
        <v>38</v>
      </c>
      <c r="B24" s="17">
        <v>100</v>
      </c>
      <c r="C24" s="21">
        <f>data!B23*ceník!B24</f>
        <v>121</v>
      </c>
    </row>
    <row r="25" spans="1:10" x14ac:dyDescent="0.25">
      <c r="A25" s="1" t="s">
        <v>39</v>
      </c>
      <c r="B25" s="1">
        <v>100</v>
      </c>
      <c r="C25" s="20">
        <f>data!B23*B25</f>
        <v>121</v>
      </c>
    </row>
    <row r="26" spans="1:10" x14ac:dyDescent="0.25">
      <c r="A26" s="17" t="s">
        <v>40</v>
      </c>
      <c r="B26" s="17">
        <v>80</v>
      </c>
      <c r="C26" s="21">
        <f>data!B23*B26</f>
        <v>96.8</v>
      </c>
    </row>
    <row r="27" spans="1:10" x14ac:dyDescent="0.25">
      <c r="A27" s="1" t="s">
        <v>41</v>
      </c>
      <c r="B27" s="1">
        <v>30</v>
      </c>
      <c r="C27" s="20">
        <f>data!B23*B27</f>
        <v>36.299999999999997</v>
      </c>
    </row>
    <row r="28" spans="1:10" x14ac:dyDescent="0.25">
      <c r="A28" s="17" t="s">
        <v>42</v>
      </c>
      <c r="B28" s="17">
        <v>10</v>
      </c>
      <c r="C28" s="21">
        <f>data!B23*B28</f>
        <v>12.1</v>
      </c>
    </row>
    <row r="29" spans="1:10" x14ac:dyDescent="0.25">
      <c r="A29" s="1"/>
      <c r="B29" s="1"/>
      <c r="C29" s="1"/>
    </row>
    <row r="30" spans="1:10" x14ac:dyDescent="0.25">
      <c r="A30" s="17" t="s">
        <v>43</v>
      </c>
      <c r="B30" s="17">
        <v>700</v>
      </c>
      <c r="C30" s="21">
        <f>data!B23*B30</f>
        <v>847</v>
      </c>
    </row>
    <row r="31" spans="1:10" x14ac:dyDescent="0.25">
      <c r="A31" s="1" t="s">
        <v>44</v>
      </c>
      <c r="B31" s="1">
        <v>1200</v>
      </c>
      <c r="C31" s="20">
        <f>data!B23*B31</f>
        <v>1452</v>
      </c>
    </row>
    <row r="32" spans="1:10" x14ac:dyDescent="0.25">
      <c r="A32" s="17" t="s">
        <v>45</v>
      </c>
      <c r="B32" s="17">
        <v>700</v>
      </c>
      <c r="C32" s="21">
        <f>data!B23*B32</f>
        <v>847</v>
      </c>
    </row>
    <row r="33" spans="1:3" x14ac:dyDescent="0.25">
      <c r="A33" s="1" t="s">
        <v>47</v>
      </c>
      <c r="B33" s="1">
        <v>4200</v>
      </c>
      <c r="C33" s="20">
        <f>data!B23*B33</f>
        <v>5082</v>
      </c>
    </row>
    <row r="34" spans="1:3" x14ac:dyDescent="0.25">
      <c r="A34" s="17" t="s">
        <v>46</v>
      </c>
      <c r="B34" s="17">
        <v>1500</v>
      </c>
      <c r="C34" s="21">
        <f>data!B23*B34</f>
        <v>1815</v>
      </c>
    </row>
    <row r="35" spans="1:3" x14ac:dyDescent="0.25">
      <c r="A35" s="1" t="s">
        <v>49</v>
      </c>
      <c r="B35" s="1"/>
      <c r="C35" s="20">
        <f>data!B23*B35</f>
        <v>0</v>
      </c>
    </row>
    <row r="36" spans="1:3" x14ac:dyDescent="0.25">
      <c r="A36" s="17" t="s">
        <v>48</v>
      </c>
      <c r="B36" s="17"/>
      <c r="C36" s="21">
        <f>data!B23*B36</f>
        <v>0</v>
      </c>
    </row>
    <row r="37" spans="1:3" x14ac:dyDescent="0.25">
      <c r="A37" s="1" t="s">
        <v>52</v>
      </c>
      <c r="B37" s="1">
        <v>6000</v>
      </c>
      <c r="C37" s="20">
        <f>data!B23*B37</f>
        <v>7260</v>
      </c>
    </row>
    <row r="38" spans="1:3" x14ac:dyDescent="0.25">
      <c r="A38" s="24" t="s">
        <v>69</v>
      </c>
      <c r="B38" s="24">
        <v>2000</v>
      </c>
      <c r="C38" s="25">
        <f>data!B23*ceník!B38</f>
        <v>2420</v>
      </c>
    </row>
  </sheetData>
  <pageMargins left="0.25" right="0.25" top="0.75" bottom="0.75" header="0.3" footer="0.3"/>
  <pageSetup paperSize="9" orientation="portrait" horizontalDpi="0" verticalDpi="0" r:id="rId1"/>
  <ignoredErrors>
    <ignoredError sqref="D6:D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workbookViewId="0">
      <selection activeCell="A13" sqref="A13"/>
    </sheetView>
  </sheetViews>
  <sheetFormatPr defaultRowHeight="15" x14ac:dyDescent="0.25"/>
  <cols>
    <col min="1" max="1" width="19.5703125" customWidth="1"/>
    <col min="3" max="3" width="16.7109375" customWidth="1"/>
  </cols>
  <sheetData>
    <row r="2" spans="1:10" x14ac:dyDescent="0.25">
      <c r="A2" s="1" t="s">
        <v>0</v>
      </c>
      <c r="B2" s="1"/>
      <c r="C2" s="5">
        <v>2</v>
      </c>
      <c r="D2" s="5">
        <v>3</v>
      </c>
      <c r="E2" s="5">
        <v>5</v>
      </c>
      <c r="F2" s="5">
        <v>7</v>
      </c>
      <c r="G2" s="5">
        <v>10</v>
      </c>
      <c r="H2" s="5" t="s">
        <v>1</v>
      </c>
      <c r="I2" s="5" t="s">
        <v>2</v>
      </c>
      <c r="J2" s="5" t="s">
        <v>3</v>
      </c>
    </row>
    <row r="3" spans="1:10" x14ac:dyDescent="0.25">
      <c r="A3" s="1" t="s">
        <v>20</v>
      </c>
      <c r="B3" s="1" t="s">
        <v>21</v>
      </c>
      <c r="C3" s="6">
        <f>data!C3*data!B21</f>
        <v>3060</v>
      </c>
      <c r="D3" s="5">
        <f>data!D3*data!B21</f>
        <v>3940</v>
      </c>
      <c r="E3" s="5">
        <f>data!B21*data!E3</f>
        <v>0</v>
      </c>
      <c r="F3" s="5">
        <f>data!B21*data!F3</f>
        <v>0</v>
      </c>
      <c r="G3" s="5">
        <f>data!B21*data!G3</f>
        <v>0</v>
      </c>
      <c r="H3" s="5">
        <f>data!B21*data!H3</f>
        <v>0</v>
      </c>
      <c r="I3" s="5">
        <f>data!B21*data!I3</f>
        <v>0</v>
      </c>
      <c r="J3" s="5">
        <f>data!B21*data!J3</f>
        <v>0</v>
      </c>
    </row>
    <row r="4" spans="1:10" x14ac:dyDescent="0.25">
      <c r="A4" s="1" t="s">
        <v>22</v>
      </c>
      <c r="B4" s="1" t="s">
        <v>23</v>
      </c>
      <c r="C4" s="5">
        <f>data!B21*data!C4</f>
        <v>2980</v>
      </c>
      <c r="D4" s="5">
        <f>data!B21*data!D4</f>
        <v>3940</v>
      </c>
      <c r="E4" s="5">
        <f>data!B21*data!E4</f>
        <v>0</v>
      </c>
      <c r="F4" s="5">
        <f>data!B21*data!F4</f>
        <v>0</v>
      </c>
      <c r="G4" s="5">
        <f>data!B21*data!G4</f>
        <v>0</v>
      </c>
      <c r="H4" s="5">
        <f>data!B21*data!H4</f>
        <v>3620</v>
      </c>
      <c r="I4" s="5">
        <f>data!B21*data!I4</f>
        <v>4200</v>
      </c>
      <c r="J4" s="5">
        <f>data!B21*data!J4</f>
        <v>5600</v>
      </c>
    </row>
    <row r="5" spans="1:10" x14ac:dyDescent="0.25">
      <c r="A5" s="1" t="s">
        <v>24</v>
      </c>
      <c r="B5" s="1" t="s">
        <v>25</v>
      </c>
      <c r="C5" s="5">
        <f>data!B21*data!C5</f>
        <v>2180</v>
      </c>
      <c r="D5" s="5">
        <f>data!B21*data!D5</f>
        <v>2820</v>
      </c>
      <c r="E5" s="5">
        <f>data!B21*data!E5</f>
        <v>0</v>
      </c>
      <c r="F5" s="5">
        <f>data!B21*data!F5</f>
        <v>0</v>
      </c>
      <c r="G5" s="5">
        <f>data!B21*data!G5</f>
        <v>0</v>
      </c>
      <c r="H5" s="5">
        <f>data!B21*data!H5</f>
        <v>2540</v>
      </c>
      <c r="I5" s="5">
        <f>data!B21*data!I5</f>
        <v>3340</v>
      </c>
      <c r="J5" s="5">
        <f>data!B21*data!J5</f>
        <v>4100</v>
      </c>
    </row>
    <row r="6" spans="1:10" x14ac:dyDescent="0.25">
      <c r="A6" s="1" t="s">
        <v>5</v>
      </c>
      <c r="B6" s="1" t="s">
        <v>4</v>
      </c>
      <c r="C6" s="5">
        <f>data!B21*data!C6</f>
        <v>2080</v>
      </c>
      <c r="D6" s="5">
        <f>data!B21*data!D6</f>
        <v>2980</v>
      </c>
      <c r="E6" s="5">
        <f>data!B21*data!E6</f>
        <v>3720</v>
      </c>
      <c r="F6" s="5">
        <f>data!B21*data!F6</f>
        <v>4820</v>
      </c>
      <c r="G6" s="5">
        <f>data!B21*data!G6</f>
        <v>6580</v>
      </c>
      <c r="H6" s="5">
        <f>data!B21*data!H6</f>
        <v>2840</v>
      </c>
      <c r="I6" s="5">
        <f>data!B21*data!I6</f>
        <v>3580</v>
      </c>
      <c r="J6" s="5">
        <f>data!B21*data!J6</f>
        <v>4700</v>
      </c>
    </row>
    <row r="7" spans="1:10" x14ac:dyDescent="0.25">
      <c r="A7" s="1" t="s">
        <v>6</v>
      </c>
      <c r="B7" s="1"/>
      <c r="C7" s="5">
        <f>data!B21*data!C7</f>
        <v>2900</v>
      </c>
      <c r="D7" s="5">
        <f>data!B21*data!D7</f>
        <v>3280</v>
      </c>
      <c r="E7" s="5">
        <f>data!B21*data!E7</f>
        <v>4740</v>
      </c>
      <c r="F7" s="5">
        <f>data!B21*data!F7</f>
        <v>6000</v>
      </c>
      <c r="G7" s="5">
        <f>data!B21*data!G7</f>
        <v>8200</v>
      </c>
      <c r="H7" s="5">
        <f>data!B21*data!H7</f>
        <v>3075</v>
      </c>
      <c r="I7" s="5">
        <f>data!B21*data!I7</f>
        <v>4100</v>
      </c>
      <c r="J7" s="5">
        <f>data!B21*data!J7</f>
        <v>5125</v>
      </c>
    </row>
    <row r="8" spans="1:10" x14ac:dyDescent="0.25">
      <c r="A8" s="1" t="s">
        <v>7</v>
      </c>
      <c r="B8" s="1" t="s">
        <v>8</v>
      </c>
      <c r="C8" s="5">
        <f>data!B21*data!C8</f>
        <v>3060</v>
      </c>
      <c r="D8" s="5">
        <f>data!B21*data!D8</f>
        <v>3940</v>
      </c>
      <c r="E8" s="5">
        <f>data!B21*data!E8</f>
        <v>5700</v>
      </c>
      <c r="F8" s="5">
        <f>data!B21*data!F8</f>
        <v>7680</v>
      </c>
      <c r="G8" s="5">
        <f>data!B21*data!G8</f>
        <v>10320</v>
      </c>
      <c r="H8" s="5">
        <f>data!B21*data!H8</f>
        <v>3622</v>
      </c>
      <c r="I8" s="5">
        <f>data!B21*data!I8</f>
        <v>4812</v>
      </c>
      <c r="J8" s="5">
        <f>data!B21*data!J8</f>
        <v>5896</v>
      </c>
    </row>
    <row r="9" spans="1:10" x14ac:dyDescent="0.25">
      <c r="A9" s="1" t="s">
        <v>18</v>
      </c>
      <c r="B9" s="1" t="s">
        <v>19</v>
      </c>
      <c r="C9" s="5">
        <f>data!B21*data!C9</f>
        <v>3280</v>
      </c>
      <c r="D9" s="5">
        <f>data!B21*data!D9</f>
        <v>3720</v>
      </c>
      <c r="E9" s="5">
        <f>data!B21*data!E9</f>
        <v>0</v>
      </c>
      <c r="F9" s="5">
        <f>data!B21*data!F9</f>
        <v>0</v>
      </c>
      <c r="G9" s="5">
        <f>data!B21*data!G9</f>
        <v>0</v>
      </c>
      <c r="H9" s="5">
        <f>data!B21*data!H9</f>
        <v>0</v>
      </c>
      <c r="I9" s="5">
        <f>data!B21*data!I9</f>
        <v>0</v>
      </c>
      <c r="J9" s="5">
        <f>data!B21*data!J9</f>
        <v>0</v>
      </c>
    </row>
    <row r="10" spans="1:10" x14ac:dyDescent="0.25">
      <c r="A10" s="1" t="s">
        <v>9</v>
      </c>
      <c r="B10" s="1" t="s">
        <v>10</v>
      </c>
      <c r="C10" s="5">
        <f>data!B21*data!C10</f>
        <v>4280</v>
      </c>
      <c r="D10" s="5">
        <f>data!B21*data!D10</f>
        <v>4780</v>
      </c>
      <c r="E10" s="5">
        <f>data!B21*data!E10</f>
        <v>7280</v>
      </c>
      <c r="F10" s="5">
        <f>data!B21*data!F10</f>
        <v>9540</v>
      </c>
      <c r="G10" s="5">
        <f>data!B21*data!G10</f>
        <v>13120</v>
      </c>
      <c r="H10" s="5">
        <f>data!B21*data!H10</f>
        <v>4920</v>
      </c>
      <c r="I10" s="5">
        <f>data!B21*data!I10</f>
        <v>6560</v>
      </c>
      <c r="J10" s="5">
        <f>data!B21*data!J10</f>
        <v>8200</v>
      </c>
    </row>
    <row r="11" spans="1:10" x14ac:dyDescent="0.25">
      <c r="A11" s="1" t="s">
        <v>11</v>
      </c>
      <c r="B11" s="1" t="s">
        <v>12</v>
      </c>
      <c r="C11" s="5">
        <f>data!B21*data!C11</f>
        <v>3720</v>
      </c>
      <c r="D11" s="5">
        <f>data!B21*data!D11</f>
        <v>4680</v>
      </c>
      <c r="E11" s="5">
        <f>data!B21*data!E11</f>
        <v>6940</v>
      </c>
      <c r="F11" s="5">
        <f>data!B21*data!F11</f>
        <v>9000</v>
      </c>
      <c r="G11" s="5">
        <f>data!B21*data!G11</f>
        <v>12300</v>
      </c>
      <c r="H11" s="5">
        <f>data!B21*data!H11</f>
        <v>4612.5</v>
      </c>
      <c r="I11" s="5">
        <f>data!B21*data!I11</f>
        <v>6150</v>
      </c>
      <c r="J11" s="5">
        <f>data!B21*data!J11</f>
        <v>7687.5</v>
      </c>
    </row>
    <row r="12" spans="1:10" x14ac:dyDescent="0.25">
      <c r="A12" s="1" t="s">
        <v>13</v>
      </c>
      <c r="B12" s="1" t="s">
        <v>14</v>
      </c>
      <c r="C12" s="5">
        <f>data!B21*data!C12</f>
        <v>4160</v>
      </c>
      <c r="D12" s="5">
        <f>data!B21*data!D12</f>
        <v>5040</v>
      </c>
      <c r="E12" s="5">
        <f>data!B21*data!E12</f>
        <v>7460</v>
      </c>
      <c r="F12" s="5">
        <f>data!B21*data!F12</f>
        <v>9660</v>
      </c>
      <c r="G12" s="5">
        <f>data!B21*data!G12</f>
        <v>13540</v>
      </c>
      <c r="H12" s="5">
        <f>data!B21*data!H12</f>
        <v>5077.5</v>
      </c>
      <c r="I12" s="5">
        <f>data!B21*data!I12</f>
        <v>6770</v>
      </c>
      <c r="J12" s="5">
        <f>data!B21*data!J12</f>
        <v>8462.5</v>
      </c>
    </row>
    <row r="13" spans="1:10" x14ac:dyDescent="0.25">
      <c r="A13" s="1"/>
      <c r="B13" s="1" t="s">
        <v>53</v>
      </c>
      <c r="C13" s="5">
        <f>data!B21*data!C13</f>
        <v>0</v>
      </c>
      <c r="D13" s="5">
        <f>data!B21*data!D13</f>
        <v>2620</v>
      </c>
      <c r="E13" s="5">
        <f>data!B21*data!E13</f>
        <v>3500</v>
      </c>
      <c r="F13" s="5">
        <f>data!B21*data!F13</f>
        <v>4380</v>
      </c>
      <c r="G13" s="5">
        <f>data!B21*data!G13</f>
        <v>0</v>
      </c>
      <c r="H13" s="5">
        <f>data!B21*data!H13</f>
        <v>0</v>
      </c>
      <c r="I13" s="5">
        <f>data!B21*data!I13</f>
        <v>0</v>
      </c>
      <c r="J13" s="5">
        <f>data!B21*data!J13</f>
        <v>0</v>
      </c>
    </row>
    <row r="14" spans="1:10" x14ac:dyDescent="0.25">
      <c r="A14" s="1" t="s">
        <v>15</v>
      </c>
      <c r="B14" s="1" t="s">
        <v>16</v>
      </c>
      <c r="C14" s="5">
        <f>data!B21*data!C14</f>
        <v>4820</v>
      </c>
      <c r="D14" s="5">
        <f>data!B21*data!D14</f>
        <v>6800</v>
      </c>
      <c r="E14" s="5">
        <f>data!B21*data!E14</f>
        <v>9880</v>
      </c>
      <c r="F14" s="5">
        <f>data!B21*data!F14</f>
        <v>12960</v>
      </c>
      <c r="G14" s="5">
        <f>data!B21*data!G14</f>
        <v>17800</v>
      </c>
      <c r="H14" s="5">
        <f>data!B21*data!H14</f>
        <v>0</v>
      </c>
      <c r="I14" s="5">
        <f>data!B21*data!I14</f>
        <v>0</v>
      </c>
      <c r="J14" s="5">
        <f>data!B21*data!J14</f>
        <v>0</v>
      </c>
    </row>
    <row r="15" spans="1:10" x14ac:dyDescent="0.25">
      <c r="A15" s="1" t="s">
        <v>54</v>
      </c>
      <c r="B15" s="1" t="s">
        <v>55</v>
      </c>
      <c r="C15" s="5">
        <f>data!B21*data!C15</f>
        <v>4380</v>
      </c>
      <c r="D15" s="5">
        <f>data!B21*data!D15</f>
        <v>5780</v>
      </c>
      <c r="E15" s="5">
        <f>data!B21*data!E15</f>
        <v>8780</v>
      </c>
      <c r="F15" s="5">
        <f>data!B21*data!F15</f>
        <v>11980</v>
      </c>
      <c r="G15" s="5">
        <f>data!B21*data!G15</f>
        <v>15980</v>
      </c>
      <c r="H15" s="5">
        <f>data!B21*data!H15</f>
        <v>0</v>
      </c>
      <c r="I15" s="5">
        <f>data!B21*data!I15</f>
        <v>0</v>
      </c>
      <c r="J15" s="5">
        <f>data!B21*data!J15</f>
        <v>0</v>
      </c>
    </row>
    <row r="16" spans="1:10" x14ac:dyDescent="0.25">
      <c r="A16" s="1" t="s">
        <v>29</v>
      </c>
      <c r="B16" s="1" t="s">
        <v>30</v>
      </c>
      <c r="C16" s="5">
        <f>data!B21*data!C16</f>
        <v>5480</v>
      </c>
      <c r="D16" s="5">
        <f>data!B21*data!D16</f>
        <v>7240</v>
      </c>
      <c r="E16" s="5">
        <f>data!B21*data!E16</f>
        <v>0</v>
      </c>
      <c r="F16" s="5">
        <f>data!B21*data!F16</f>
        <v>0</v>
      </c>
      <c r="G16" s="5">
        <f>data!B21*data!G16</f>
        <v>0</v>
      </c>
      <c r="H16" s="5">
        <f>data!B21*data!H16</f>
        <v>0</v>
      </c>
      <c r="I16" s="5">
        <f>data!B21*data!I16</f>
        <v>0</v>
      </c>
      <c r="J16" s="5">
        <f>data!B21*data!J16</f>
        <v>0</v>
      </c>
    </row>
    <row r="17" spans="1:10" x14ac:dyDescent="0.25">
      <c r="A17" s="1" t="s">
        <v>57</v>
      </c>
      <c r="B17" s="1"/>
      <c r="C17" s="5">
        <f>data!B21*data!C17</f>
        <v>5240</v>
      </c>
      <c r="D17" s="5">
        <f>data!B21*data!D17</f>
        <v>6500</v>
      </c>
      <c r="E17" s="5">
        <f>data!B21*data!E17</f>
        <v>9640</v>
      </c>
      <c r="F17" s="5">
        <f>data!B21*data!F17</f>
        <v>12580</v>
      </c>
      <c r="G17" s="5">
        <f>data!B21*data!G17</f>
        <v>12580</v>
      </c>
      <c r="H17" s="5">
        <f>data!B21*data!H17</f>
        <v>0</v>
      </c>
      <c r="I17" s="5">
        <f>data!B21*data!I17</f>
        <v>0</v>
      </c>
      <c r="J17" s="5">
        <f>data!B21*data!J17</f>
        <v>0</v>
      </c>
    </row>
    <row r="18" spans="1:10" x14ac:dyDescent="0.25">
      <c r="A18" s="1" t="s">
        <v>56</v>
      </c>
      <c r="B18" s="1" t="s">
        <v>28</v>
      </c>
      <c r="C18" s="5">
        <f>data!B21*data!C18</f>
        <v>6140</v>
      </c>
      <c r="D18" s="5">
        <f>data!B21*data!D18</f>
        <v>7900</v>
      </c>
      <c r="E18" s="5">
        <f>data!B21*data!E18</f>
        <v>11640</v>
      </c>
      <c r="F18" s="5">
        <f>data!B21*data!F18</f>
        <v>15160</v>
      </c>
      <c r="G18" s="5">
        <f>data!B21*data!G18</f>
        <v>20440</v>
      </c>
      <c r="H18" s="5">
        <f>data!B21*data!H18</f>
        <v>0</v>
      </c>
      <c r="I18" s="5">
        <f>data!B21*data!I18</f>
        <v>0</v>
      </c>
      <c r="J18" s="5">
        <f>data!B21*data!J18</f>
        <v>0</v>
      </c>
    </row>
    <row r="23" spans="1:10" x14ac:dyDescent="0.25">
      <c r="B23" s="3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42"/>
  <sheetViews>
    <sheetView topLeftCell="A13" workbookViewId="0">
      <selection activeCell="K35" sqref="K35"/>
    </sheetView>
  </sheetViews>
  <sheetFormatPr defaultRowHeight="15" x14ac:dyDescent="0.25"/>
  <cols>
    <col min="1" max="1" width="19.42578125" customWidth="1"/>
    <col min="6" max="6" width="11.140625" customWidth="1"/>
    <col min="9" max="9" width="10.85546875" bestFit="1" customWidth="1"/>
    <col min="11" max="11" width="18.7109375" customWidth="1"/>
  </cols>
  <sheetData>
    <row r="1" spans="1:15" x14ac:dyDescent="0.25">
      <c r="A1" t="s">
        <v>32</v>
      </c>
      <c r="K1" t="s">
        <v>33</v>
      </c>
    </row>
    <row r="2" spans="1:15" x14ac:dyDescent="0.25">
      <c r="A2" s="1" t="s">
        <v>0</v>
      </c>
      <c r="B2" s="1"/>
      <c r="C2" s="2">
        <v>2</v>
      </c>
      <c r="D2" s="2">
        <v>3</v>
      </c>
      <c r="E2" s="2">
        <v>5</v>
      </c>
      <c r="F2" s="2">
        <v>7</v>
      </c>
      <c r="G2" s="2">
        <v>10</v>
      </c>
      <c r="H2" s="2" t="s">
        <v>1</v>
      </c>
      <c r="I2" s="2" t="s">
        <v>2</v>
      </c>
      <c r="J2" s="2" t="s">
        <v>3</v>
      </c>
      <c r="K2" s="1"/>
      <c r="L2" s="2">
        <v>3</v>
      </c>
      <c r="M2" s="2">
        <v>5</v>
      </c>
      <c r="N2" s="2">
        <v>7</v>
      </c>
      <c r="O2" s="2">
        <v>10</v>
      </c>
    </row>
    <row r="3" spans="1:15" x14ac:dyDescent="0.25">
      <c r="A3" s="1" t="s">
        <v>20</v>
      </c>
      <c r="B3" s="1" t="s">
        <v>21</v>
      </c>
      <c r="C3" s="2">
        <v>1530</v>
      </c>
      <c r="D3" s="2">
        <v>1970</v>
      </c>
      <c r="E3" s="2"/>
      <c r="F3" s="2"/>
      <c r="G3" s="2"/>
      <c r="H3" s="2"/>
      <c r="I3" s="2"/>
      <c r="J3" s="2"/>
      <c r="K3" s="1"/>
      <c r="L3" s="1"/>
      <c r="M3" s="1"/>
      <c r="N3" s="1"/>
      <c r="O3" s="1"/>
    </row>
    <row r="4" spans="1:15" x14ac:dyDescent="0.25">
      <c r="A4" s="1" t="s">
        <v>22</v>
      </c>
      <c r="B4" s="1" t="s">
        <v>23</v>
      </c>
      <c r="C4" s="2">
        <v>1490</v>
      </c>
      <c r="D4" s="2">
        <v>1970</v>
      </c>
      <c r="E4" s="2"/>
      <c r="F4" s="2"/>
      <c r="G4" s="2"/>
      <c r="H4" s="2">
        <v>1810</v>
      </c>
      <c r="I4" s="2">
        <v>2100</v>
      </c>
      <c r="J4" s="2">
        <v>2800</v>
      </c>
      <c r="K4" s="1" t="s">
        <v>22</v>
      </c>
      <c r="L4" s="1"/>
      <c r="M4" s="1"/>
      <c r="N4" s="1"/>
      <c r="O4" s="1"/>
    </row>
    <row r="5" spans="1:15" x14ac:dyDescent="0.25">
      <c r="A5" s="1" t="s">
        <v>24</v>
      </c>
      <c r="B5" s="1" t="s">
        <v>25</v>
      </c>
      <c r="C5" s="2">
        <v>1090</v>
      </c>
      <c r="D5" s="2">
        <v>1410</v>
      </c>
      <c r="E5" s="2"/>
      <c r="F5" s="2"/>
      <c r="G5" s="2"/>
      <c r="H5" s="2">
        <v>1270</v>
      </c>
      <c r="I5" s="2">
        <v>1670</v>
      </c>
      <c r="J5" s="2">
        <v>2050</v>
      </c>
      <c r="K5" s="1" t="s">
        <v>24</v>
      </c>
      <c r="L5" s="1"/>
      <c r="M5" s="1"/>
      <c r="N5" s="1"/>
      <c r="O5" s="1"/>
    </row>
    <row r="6" spans="1:15" x14ac:dyDescent="0.25">
      <c r="A6" s="1" t="s">
        <v>5</v>
      </c>
      <c r="B6" s="1" t="s">
        <v>4</v>
      </c>
      <c r="C6" s="2">
        <v>1040</v>
      </c>
      <c r="D6" s="2">
        <v>1490</v>
      </c>
      <c r="E6" s="2">
        <v>1860</v>
      </c>
      <c r="F6" s="2">
        <v>2410</v>
      </c>
      <c r="G6" s="2">
        <v>3290</v>
      </c>
      <c r="H6" s="2">
        <v>1420</v>
      </c>
      <c r="I6" s="2">
        <v>1790</v>
      </c>
      <c r="J6" s="2">
        <v>2350</v>
      </c>
      <c r="K6" s="1" t="s">
        <v>5</v>
      </c>
      <c r="L6" s="1"/>
      <c r="M6" s="1"/>
      <c r="N6" s="1"/>
      <c r="O6" s="1"/>
    </row>
    <row r="7" spans="1:15" x14ac:dyDescent="0.25">
      <c r="A7" s="1" t="s">
        <v>6</v>
      </c>
      <c r="B7" s="1"/>
      <c r="C7" s="2">
        <v>1450</v>
      </c>
      <c r="D7" s="2">
        <v>1640</v>
      </c>
      <c r="E7" s="2">
        <v>2370</v>
      </c>
      <c r="F7" s="2">
        <v>3000</v>
      </c>
      <c r="G7" s="2">
        <v>4100</v>
      </c>
      <c r="H7" s="2">
        <f>G7*B26</f>
        <v>1537.5</v>
      </c>
      <c r="I7" s="2">
        <f>G7*C26</f>
        <v>2050</v>
      </c>
      <c r="J7" s="2">
        <f>G7*D26</f>
        <v>2562.5</v>
      </c>
      <c r="K7" s="1" t="s">
        <v>6</v>
      </c>
      <c r="L7">
        <v>2500</v>
      </c>
      <c r="M7" s="1">
        <v>3400</v>
      </c>
      <c r="N7" s="1">
        <v>4400</v>
      </c>
      <c r="O7" s="1">
        <v>7600</v>
      </c>
    </row>
    <row r="8" spans="1:15" x14ac:dyDescent="0.25">
      <c r="A8" s="1" t="s">
        <v>7</v>
      </c>
      <c r="B8" s="1" t="s">
        <v>8</v>
      </c>
      <c r="C8" s="2">
        <v>1530</v>
      </c>
      <c r="D8" s="2">
        <v>1970</v>
      </c>
      <c r="E8" s="2">
        <v>2850</v>
      </c>
      <c r="F8" s="2">
        <v>3840</v>
      </c>
      <c r="G8" s="2">
        <v>5160</v>
      </c>
      <c r="H8" s="2">
        <v>1811</v>
      </c>
      <c r="I8" s="2">
        <v>2406</v>
      </c>
      <c r="J8" s="2">
        <v>2948</v>
      </c>
      <c r="K8" s="1"/>
      <c r="L8" s="1"/>
      <c r="M8" s="1"/>
      <c r="N8" s="1"/>
      <c r="O8" s="1"/>
    </row>
    <row r="9" spans="1:15" x14ac:dyDescent="0.25">
      <c r="A9" s="1" t="s">
        <v>18</v>
      </c>
      <c r="B9" s="1" t="s">
        <v>19</v>
      </c>
      <c r="C9" s="2">
        <v>1640</v>
      </c>
      <c r="D9" s="2">
        <v>1860</v>
      </c>
      <c r="E9" s="2"/>
      <c r="F9" s="2"/>
      <c r="G9" s="2"/>
      <c r="H9" s="2"/>
      <c r="I9" s="2"/>
      <c r="J9" s="2"/>
      <c r="K9" s="1"/>
      <c r="L9" s="1"/>
      <c r="M9" s="1"/>
      <c r="N9" s="1"/>
      <c r="O9" s="1"/>
    </row>
    <row r="10" spans="1:15" x14ac:dyDescent="0.25">
      <c r="A10" s="1" t="s">
        <v>9</v>
      </c>
      <c r="B10" s="1" t="s">
        <v>10</v>
      </c>
      <c r="C10" s="2">
        <v>2140</v>
      </c>
      <c r="D10" s="2">
        <v>2390</v>
      </c>
      <c r="E10" s="2">
        <v>3640</v>
      </c>
      <c r="F10" s="2">
        <v>4770</v>
      </c>
      <c r="G10" s="2">
        <v>6560</v>
      </c>
      <c r="H10" s="5">
        <f>G10*B26</f>
        <v>2460</v>
      </c>
      <c r="I10" s="2">
        <f>G10*C26</f>
        <v>3280</v>
      </c>
      <c r="J10" s="2">
        <f>G10*D26</f>
        <v>4100</v>
      </c>
      <c r="K10" s="1" t="s">
        <v>9</v>
      </c>
      <c r="L10" s="1">
        <v>3500</v>
      </c>
      <c r="M10" s="1">
        <v>5100</v>
      </c>
      <c r="N10" s="1">
        <v>6500</v>
      </c>
      <c r="O10" s="1">
        <v>10630</v>
      </c>
    </row>
    <row r="11" spans="1:15" x14ac:dyDescent="0.25">
      <c r="A11" s="1" t="s">
        <v>11</v>
      </c>
      <c r="B11" s="1" t="s">
        <v>12</v>
      </c>
      <c r="C11" s="2">
        <v>1860</v>
      </c>
      <c r="D11" s="2">
        <v>2340</v>
      </c>
      <c r="E11" s="2">
        <v>3470</v>
      </c>
      <c r="F11" s="2">
        <v>4500</v>
      </c>
      <c r="G11" s="2">
        <v>6150</v>
      </c>
      <c r="H11" s="2">
        <f>G11*B26</f>
        <v>2306.25</v>
      </c>
      <c r="I11" s="2">
        <f>G11*C26</f>
        <v>3075</v>
      </c>
      <c r="J11" s="2">
        <f>G11*D26</f>
        <v>3843.75</v>
      </c>
      <c r="K11" s="1" t="s">
        <v>11</v>
      </c>
      <c r="L11" s="1">
        <v>3800</v>
      </c>
      <c r="M11" s="1">
        <v>5300</v>
      </c>
      <c r="N11" s="1">
        <v>6560</v>
      </c>
      <c r="O11" s="1">
        <v>9800</v>
      </c>
    </row>
    <row r="12" spans="1:15" x14ac:dyDescent="0.25">
      <c r="A12" s="1" t="s">
        <v>13</v>
      </c>
      <c r="B12" s="1" t="s">
        <v>14</v>
      </c>
      <c r="C12" s="2">
        <v>2080</v>
      </c>
      <c r="D12" s="2">
        <v>2520</v>
      </c>
      <c r="E12" s="2">
        <v>3730</v>
      </c>
      <c r="F12" s="2">
        <v>4830</v>
      </c>
      <c r="G12" s="2">
        <v>6770</v>
      </c>
      <c r="H12" s="2">
        <f>G12*B26</f>
        <v>2538.75</v>
      </c>
      <c r="I12" s="2">
        <f>G12*C26</f>
        <v>3385</v>
      </c>
      <c r="J12" s="2">
        <f>G12*D26</f>
        <v>4231.25</v>
      </c>
      <c r="K12" s="1" t="s">
        <v>13</v>
      </c>
      <c r="L12" s="1">
        <v>3800</v>
      </c>
      <c r="M12" s="1">
        <v>5300</v>
      </c>
      <c r="N12" s="1">
        <v>6560</v>
      </c>
      <c r="O12" s="1">
        <v>9800</v>
      </c>
    </row>
    <row r="13" spans="1:15" x14ac:dyDescent="0.25">
      <c r="A13" s="1"/>
      <c r="B13" s="1" t="s">
        <v>53</v>
      </c>
      <c r="C13" s="2"/>
      <c r="D13" s="2">
        <v>1310</v>
      </c>
      <c r="E13" s="2">
        <v>1750</v>
      </c>
      <c r="F13" s="2">
        <v>2190</v>
      </c>
      <c r="G13" s="2"/>
      <c r="H13" s="2"/>
      <c r="I13" s="2"/>
      <c r="J13" s="2"/>
      <c r="K13" s="1"/>
      <c r="L13" s="1"/>
      <c r="M13" s="1"/>
      <c r="N13" s="1"/>
      <c r="O13" s="1"/>
    </row>
    <row r="14" spans="1:15" x14ac:dyDescent="0.25">
      <c r="A14" s="1" t="s">
        <v>15</v>
      </c>
      <c r="B14" s="1" t="s">
        <v>16</v>
      </c>
      <c r="C14" s="2">
        <v>2410</v>
      </c>
      <c r="D14" s="2">
        <v>3400</v>
      </c>
      <c r="E14" s="2">
        <v>4940</v>
      </c>
      <c r="F14" s="2">
        <v>6480</v>
      </c>
      <c r="G14" s="2">
        <v>8900</v>
      </c>
      <c r="H14" s="2"/>
      <c r="I14" s="2"/>
      <c r="J14" s="2"/>
      <c r="K14" s="1" t="s">
        <v>15</v>
      </c>
      <c r="L14" s="1"/>
      <c r="M14" s="1"/>
      <c r="N14" s="1"/>
      <c r="O14" s="1"/>
    </row>
    <row r="15" spans="1:15" x14ac:dyDescent="0.25">
      <c r="A15" s="1" t="s">
        <v>54</v>
      </c>
      <c r="B15" s="1" t="s">
        <v>55</v>
      </c>
      <c r="C15" s="2">
        <v>2190</v>
      </c>
      <c r="D15" s="2">
        <v>2890</v>
      </c>
      <c r="E15" s="2">
        <v>4390</v>
      </c>
      <c r="F15" s="2">
        <v>5990</v>
      </c>
      <c r="G15" s="2">
        <v>7990</v>
      </c>
      <c r="H15" s="2"/>
      <c r="I15" s="2"/>
      <c r="J15" s="2"/>
      <c r="K15" s="1" t="s">
        <v>17</v>
      </c>
      <c r="L15" s="1"/>
      <c r="M15" s="1"/>
      <c r="N15" s="1"/>
      <c r="O15" s="1"/>
    </row>
    <row r="16" spans="1:15" x14ac:dyDescent="0.25">
      <c r="A16" s="1" t="s">
        <v>29</v>
      </c>
      <c r="B16" s="1" t="s">
        <v>30</v>
      </c>
      <c r="C16" s="2">
        <v>2740</v>
      </c>
      <c r="D16" s="2">
        <v>3620</v>
      </c>
      <c r="E16" s="2"/>
      <c r="F16" s="2"/>
      <c r="G16" s="2"/>
      <c r="H16" s="2"/>
      <c r="I16" s="2"/>
      <c r="J16" s="2"/>
      <c r="K16" s="1"/>
      <c r="L16" s="1"/>
      <c r="M16" s="1"/>
      <c r="N16" s="1"/>
      <c r="O16" s="1"/>
    </row>
    <row r="17" spans="1:15" x14ac:dyDescent="0.25">
      <c r="A17" s="1" t="s">
        <v>57</v>
      </c>
      <c r="B17" s="1"/>
      <c r="C17" s="2">
        <v>2620</v>
      </c>
      <c r="D17" s="2">
        <v>3250</v>
      </c>
      <c r="E17" s="2">
        <v>4820</v>
      </c>
      <c r="F17" s="2">
        <v>6290</v>
      </c>
      <c r="G17" s="2">
        <v>6290</v>
      </c>
      <c r="H17" s="2"/>
      <c r="I17" s="2"/>
      <c r="J17" s="2"/>
      <c r="K17" s="1" t="s">
        <v>26</v>
      </c>
      <c r="L17" s="1"/>
      <c r="M17" s="1"/>
      <c r="N17" s="1"/>
      <c r="O17" s="1"/>
    </row>
    <row r="18" spans="1:15" x14ac:dyDescent="0.25">
      <c r="A18" s="1" t="s">
        <v>56</v>
      </c>
      <c r="B18" s="1" t="s">
        <v>28</v>
      </c>
      <c r="C18" s="2">
        <v>3070</v>
      </c>
      <c r="D18" s="2">
        <v>3950</v>
      </c>
      <c r="E18" s="2">
        <v>5820</v>
      </c>
      <c r="F18" s="2">
        <v>7580</v>
      </c>
      <c r="G18" s="2">
        <v>10220</v>
      </c>
      <c r="H18" s="2"/>
      <c r="I18" s="2"/>
      <c r="J18" s="2"/>
      <c r="K18" s="1" t="s">
        <v>27</v>
      </c>
      <c r="L18" s="1"/>
      <c r="M18" s="1"/>
      <c r="N18" s="1"/>
      <c r="O18" s="1"/>
    </row>
    <row r="20" spans="1:15" x14ac:dyDescent="0.25">
      <c r="A20" s="1" t="s">
        <v>31</v>
      </c>
      <c r="B20" s="8">
        <v>1</v>
      </c>
      <c r="C20" s="8">
        <v>0.5</v>
      </c>
    </row>
    <row r="21" spans="1:15" x14ac:dyDescent="0.25">
      <c r="A21" s="1"/>
      <c r="B21" s="9">
        <v>2</v>
      </c>
      <c r="C21" s="10">
        <v>1.5</v>
      </c>
      <c r="D21" s="4"/>
    </row>
    <row r="22" spans="1:15" x14ac:dyDescent="0.25">
      <c r="A22" s="7"/>
      <c r="B22" s="14"/>
      <c r="C22" s="13"/>
      <c r="D22" s="4"/>
    </row>
    <row r="23" spans="1:15" x14ac:dyDescent="0.25">
      <c r="A23" s="11" t="s">
        <v>34</v>
      </c>
      <c r="B23" s="12">
        <v>1.21</v>
      </c>
    </row>
    <row r="25" spans="1:15" x14ac:dyDescent="0.25">
      <c r="A25" s="1" t="s">
        <v>35</v>
      </c>
      <c r="B25" s="1" t="s">
        <v>1</v>
      </c>
      <c r="C25" s="1" t="s">
        <v>2</v>
      </c>
      <c r="D25" s="1" t="s">
        <v>3</v>
      </c>
    </row>
    <row r="26" spans="1:15" x14ac:dyDescent="0.25">
      <c r="A26" s="1"/>
      <c r="B26" s="1">
        <v>0.375</v>
      </c>
      <c r="C26" s="1">
        <v>0.5</v>
      </c>
      <c r="D26" s="1">
        <v>0.625</v>
      </c>
    </row>
    <row r="28" spans="1:15" x14ac:dyDescent="0.25">
      <c r="A28" t="s">
        <v>36</v>
      </c>
      <c r="B28">
        <v>5798</v>
      </c>
      <c r="D28" t="s">
        <v>61</v>
      </c>
      <c r="E28" t="s">
        <v>62</v>
      </c>
      <c r="F28" t="s">
        <v>63</v>
      </c>
      <c r="G28" t="s">
        <v>64</v>
      </c>
      <c r="H28" t="s">
        <v>65</v>
      </c>
    </row>
    <row r="29" spans="1:15" x14ac:dyDescent="0.25">
      <c r="B29" s="22">
        <v>3</v>
      </c>
      <c r="C29">
        <v>5</v>
      </c>
    </row>
    <row r="30" spans="1:15" x14ac:dyDescent="0.25">
      <c r="A30" t="s">
        <v>59</v>
      </c>
      <c r="B30">
        <v>0.5</v>
      </c>
      <c r="C30">
        <v>1.1000000000000001</v>
      </c>
    </row>
    <row r="31" spans="1:15" x14ac:dyDescent="0.25">
      <c r="A31" t="s">
        <v>60</v>
      </c>
      <c r="B31">
        <v>0.8</v>
      </c>
      <c r="C31">
        <v>1.35</v>
      </c>
    </row>
    <row r="32" spans="1:15" x14ac:dyDescent="0.25">
      <c r="A32" t="s">
        <v>66</v>
      </c>
      <c r="D32">
        <v>4</v>
      </c>
      <c r="E32">
        <v>1</v>
      </c>
      <c r="F32">
        <v>1</v>
      </c>
      <c r="G32">
        <v>1.8</v>
      </c>
      <c r="H32">
        <v>1</v>
      </c>
    </row>
    <row r="33" spans="1:10" ht="15.75" thickBot="1" x14ac:dyDescent="0.3"/>
    <row r="34" spans="1:10" x14ac:dyDescent="0.25">
      <c r="A34" s="26" t="s">
        <v>81</v>
      </c>
      <c r="B34" s="27"/>
      <c r="C34" s="27"/>
      <c r="D34" s="27"/>
      <c r="E34" s="27"/>
      <c r="F34" s="27"/>
      <c r="G34" s="28"/>
    </row>
    <row r="35" spans="1:10" x14ac:dyDescent="0.25">
      <c r="A35" s="29">
        <v>10000</v>
      </c>
      <c r="B35" s="7" t="s">
        <v>76</v>
      </c>
      <c r="C35" s="7" t="s">
        <v>74</v>
      </c>
      <c r="D35" s="7" t="s">
        <v>75</v>
      </c>
      <c r="E35" s="7" t="s">
        <v>77</v>
      </c>
      <c r="F35" s="7" t="s">
        <v>78</v>
      </c>
      <c r="G35" s="30" t="s">
        <v>79</v>
      </c>
    </row>
    <row r="36" spans="1:10" ht="15.75" thickBot="1" x14ac:dyDescent="0.3">
      <c r="A36" s="31" t="s">
        <v>70</v>
      </c>
      <c r="B36" s="32">
        <f>kalkulace!B26*kalkulace!D26/A35</f>
        <v>0.15</v>
      </c>
      <c r="C36" s="32">
        <f>(kalkulace!C26-5)*kalkulace!D26*2/A35</f>
        <v>0.34499999999999997</v>
      </c>
      <c r="D36" s="32">
        <f>(kalkulace!B26-10)*kalkulace!D26/A35</f>
        <v>0.13500000000000001</v>
      </c>
      <c r="E36" s="32">
        <f>kalkulace!B26*25/A35</f>
        <v>0.25</v>
      </c>
      <c r="F36" s="32">
        <f>(kalkulace!B26-40)*75/A35</f>
        <v>0.45</v>
      </c>
      <c r="G36" s="33">
        <f>(kalkulace!B26-5)*(kalkulace!C26-30)/A35</f>
        <v>0.85499999999999998</v>
      </c>
    </row>
    <row r="37" spans="1:10" ht="15.75" thickBot="1" x14ac:dyDescent="0.3"/>
    <row r="38" spans="1:10" x14ac:dyDescent="0.25">
      <c r="A38" s="26" t="s">
        <v>92</v>
      </c>
      <c r="B38" s="27"/>
      <c r="C38" s="27"/>
      <c r="D38" s="27"/>
      <c r="E38" s="27"/>
      <c r="F38" s="27"/>
      <c r="G38" s="27"/>
      <c r="H38" s="27"/>
      <c r="I38" s="27"/>
      <c r="J38" s="28"/>
    </row>
    <row r="39" spans="1:10" x14ac:dyDescent="0.25">
      <c r="A39" s="29">
        <v>10000</v>
      </c>
      <c r="B39" s="7" t="s">
        <v>87</v>
      </c>
      <c r="C39" s="7" t="s">
        <v>88</v>
      </c>
      <c r="D39" s="7" t="s">
        <v>89</v>
      </c>
      <c r="E39" s="7" t="s">
        <v>90</v>
      </c>
      <c r="F39" s="7"/>
      <c r="G39" s="7" t="s">
        <v>77</v>
      </c>
      <c r="H39" s="7" t="s">
        <v>91</v>
      </c>
      <c r="I39" s="7"/>
      <c r="J39" s="30">
        <v>0</v>
      </c>
    </row>
    <row r="40" spans="1:10" x14ac:dyDescent="0.25">
      <c r="A40" s="29"/>
      <c r="B40" s="7">
        <f>(kalkulace!B28-10)*kalkulace!D28/A39*4</f>
        <v>0</v>
      </c>
      <c r="C40" s="7">
        <f>(kalkulace!B28-6)*25/A39</f>
        <v>-1.4999999999999999E-2</v>
      </c>
      <c r="D40" s="7">
        <f>150*20/A39</f>
        <v>0.3</v>
      </c>
      <c r="E40" s="7">
        <f>(kalkulace!C28-30)*70/A39</f>
        <v>-0.21</v>
      </c>
      <c r="F40" s="7"/>
      <c r="G40" s="7">
        <f>130*15/A39</f>
        <v>0.19500000000000001</v>
      </c>
      <c r="H40" s="7">
        <v>1</v>
      </c>
      <c r="I40" s="7"/>
      <c r="J40" s="35">
        <v>1</v>
      </c>
    </row>
    <row r="41" spans="1:10" x14ac:dyDescent="0.25">
      <c r="A41" s="29"/>
      <c r="B41" s="7"/>
      <c r="C41" s="7"/>
      <c r="D41" s="7"/>
      <c r="E41" s="7"/>
      <c r="F41" s="7"/>
      <c r="G41" s="7"/>
      <c r="H41" s="7"/>
      <c r="I41" s="7"/>
      <c r="J41" s="35">
        <v>2</v>
      </c>
    </row>
    <row r="42" spans="1:10" ht="15.75" thickBot="1" x14ac:dyDescent="0.3">
      <c r="A42" s="31"/>
      <c r="B42" s="32"/>
      <c r="C42" s="32"/>
      <c r="D42" s="32"/>
      <c r="E42" s="32"/>
      <c r="F42" s="32"/>
      <c r="G42" s="32"/>
      <c r="H42" s="32"/>
      <c r="I42" s="32"/>
      <c r="J42" s="33">
        <v>3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abSelected="1" topLeftCell="A7" workbookViewId="0">
      <selection activeCell="A29" sqref="A29"/>
    </sheetView>
  </sheetViews>
  <sheetFormatPr defaultRowHeight="15" x14ac:dyDescent="0.25"/>
  <cols>
    <col min="1" max="1" width="19.28515625" customWidth="1"/>
    <col min="2" max="2" width="7.85546875" customWidth="1"/>
    <col min="3" max="4" width="11.85546875" bestFit="1" customWidth="1"/>
    <col min="5" max="5" width="14.140625" customWidth="1"/>
    <col min="6" max="7" width="11.85546875" bestFit="1" customWidth="1"/>
    <col min="12" max="12" width="17.28515625" customWidth="1"/>
    <col min="14" max="14" width="8.7109375" customWidth="1"/>
  </cols>
  <sheetData>
    <row r="1" spans="1:17" x14ac:dyDescent="0.25">
      <c r="A1" t="str">
        <f>ceník!A4</f>
        <v>materiál</v>
      </c>
      <c r="C1">
        <f>ceník!C4</f>
        <v>2</v>
      </c>
      <c r="D1">
        <f>ceník!D4</f>
        <v>3</v>
      </c>
      <c r="E1">
        <f>ceník!E4</f>
        <v>5</v>
      </c>
      <c r="F1">
        <f>ceník!F4</f>
        <v>7</v>
      </c>
      <c r="G1">
        <f>ceník!G4</f>
        <v>10</v>
      </c>
      <c r="H1" t="str">
        <f>ceník!H4</f>
        <v>10\15</v>
      </c>
      <c r="I1" t="str">
        <f>ceník!I4</f>
        <v>10\20</v>
      </c>
      <c r="J1" t="str">
        <f>ceník!J4</f>
        <v>10\25</v>
      </c>
    </row>
    <row r="2" spans="1:17" x14ac:dyDescent="0.25">
      <c r="A2" t="str">
        <f>ceník!A5</f>
        <v>padang yellw</v>
      </c>
      <c r="B2" t="str">
        <f>ceník!B5</f>
        <v>g682</v>
      </c>
      <c r="C2">
        <f>ceník!C5</f>
        <v>3702.6</v>
      </c>
      <c r="D2">
        <f>ceník!D5</f>
        <v>4767.3999999999996</v>
      </c>
      <c r="E2">
        <f>ceník!E5</f>
        <v>0</v>
      </c>
      <c r="F2">
        <f>ceník!F5</f>
        <v>0</v>
      </c>
      <c r="G2">
        <f>ceník!G5</f>
        <v>0</v>
      </c>
      <c r="H2">
        <f>ceník!H5</f>
        <v>0</v>
      </c>
      <c r="I2">
        <f>ceník!I5</f>
        <v>0</v>
      </c>
      <c r="J2">
        <f>ceník!J5</f>
        <v>0</v>
      </c>
      <c r="L2" t="s">
        <v>0</v>
      </c>
      <c r="P2">
        <f>K22</f>
        <v>0</v>
      </c>
      <c r="Q2">
        <f>P2</f>
        <v>0</v>
      </c>
    </row>
    <row r="3" spans="1:17" x14ac:dyDescent="0.25">
      <c r="A3" t="str">
        <f>ceník!A6</f>
        <v>padang dark</v>
      </c>
      <c r="B3" t="str">
        <f>ceník!B6</f>
        <v>g654</v>
      </c>
      <c r="C3">
        <f>ceník!C6</f>
        <v>2637.7999999999997</v>
      </c>
      <c r="D3">
        <f>ceník!D6</f>
        <v>4767.3999999999996</v>
      </c>
      <c r="E3">
        <f>ceník!E6</f>
        <v>0</v>
      </c>
      <c r="F3">
        <f>ceník!F6</f>
        <v>0</v>
      </c>
      <c r="G3">
        <f>ceník!G6</f>
        <v>0</v>
      </c>
      <c r="H3">
        <f>ceník!H6</f>
        <v>4380.2</v>
      </c>
      <c r="I3">
        <f>ceník!I6</f>
        <v>5082</v>
      </c>
      <c r="J3">
        <f>ceník!J6</f>
        <v>6776</v>
      </c>
      <c r="L3" t="str">
        <f>ceník!A23</f>
        <v>písmo</v>
      </c>
      <c r="M3" t="s">
        <v>67</v>
      </c>
      <c r="N3" t="str">
        <f>ceník!B23</f>
        <v>bez</v>
      </c>
      <c r="O3" t="str">
        <f>ceník!C23</f>
        <v>s dph</v>
      </c>
    </row>
    <row r="4" spans="1:17" x14ac:dyDescent="0.25">
      <c r="A4" t="str">
        <f>ceník!A7</f>
        <v>padang crystal</v>
      </c>
      <c r="B4" t="str">
        <f>ceník!B7</f>
        <v>g603</v>
      </c>
      <c r="C4">
        <f>ceník!C7</f>
        <v>2637.7999999999997</v>
      </c>
      <c r="D4">
        <f>ceník!D7</f>
        <v>3412.2</v>
      </c>
      <c r="E4">
        <f>ceník!E7</f>
        <v>0</v>
      </c>
      <c r="F4">
        <f>ceník!F7</f>
        <v>0</v>
      </c>
      <c r="G4">
        <f>ceník!G7</f>
        <v>0</v>
      </c>
      <c r="H4">
        <f>ceník!H7</f>
        <v>3073.4</v>
      </c>
      <c r="I4">
        <f>ceník!I7</f>
        <v>4041.4</v>
      </c>
      <c r="J4">
        <f>ceník!J7</f>
        <v>4961</v>
      </c>
      <c r="L4" t="str">
        <f>ceník!A24</f>
        <v>bronz</v>
      </c>
      <c r="N4">
        <f>ceník!B24</f>
        <v>100</v>
      </c>
      <c r="O4">
        <f>ceník!C24</f>
        <v>121</v>
      </c>
      <c r="P4">
        <f>M4*N4</f>
        <v>0</v>
      </c>
      <c r="Q4">
        <f>M4*O4</f>
        <v>0</v>
      </c>
    </row>
    <row r="5" spans="1:17" x14ac:dyDescent="0.25">
      <c r="A5" t="str">
        <f>ceník!A8</f>
        <v>moutain pink</v>
      </c>
      <c r="B5" t="str">
        <f>ceník!B8</f>
        <v>g623</v>
      </c>
      <c r="C5">
        <f>ceník!C8</f>
        <v>2516.7999999999997</v>
      </c>
      <c r="D5">
        <f>ceník!D8</f>
        <v>3605.7999999999997</v>
      </c>
      <c r="E5">
        <f>ceník!E8</f>
        <v>4501.2</v>
      </c>
      <c r="F5">
        <f>ceník!F8</f>
        <v>5832.2</v>
      </c>
      <c r="G5">
        <f>ceník!G8</f>
        <v>7961.8</v>
      </c>
      <c r="H5">
        <f>ceník!H8</f>
        <v>3436.4</v>
      </c>
      <c r="I5">
        <f>ceník!I8</f>
        <v>4331.8</v>
      </c>
      <c r="J5">
        <f>ceník!J8</f>
        <v>5687</v>
      </c>
      <c r="L5" t="str">
        <f>ceník!A25</f>
        <v>zlato</v>
      </c>
      <c r="N5">
        <f>ceník!B25</f>
        <v>100</v>
      </c>
      <c r="O5">
        <f>ceník!C25</f>
        <v>121</v>
      </c>
      <c r="P5">
        <f>M5*N5</f>
        <v>0</v>
      </c>
      <c r="Q5">
        <f>M5*O5</f>
        <v>0</v>
      </c>
    </row>
    <row r="6" spans="1:17" x14ac:dyDescent="0.25">
      <c r="A6" t="str">
        <f>ceník!A9</f>
        <v>bianco tarn</v>
      </c>
      <c r="C6">
        <f>ceník!C9</f>
        <v>3509</v>
      </c>
      <c r="D6">
        <f>ceník!D9</f>
        <v>3968.7999999999997</v>
      </c>
      <c r="E6">
        <f>ceník!E9</f>
        <v>5735.4</v>
      </c>
      <c r="F6">
        <f>ceník!F9</f>
        <v>7260</v>
      </c>
      <c r="G6">
        <f>ceník!G9</f>
        <v>9922</v>
      </c>
      <c r="H6">
        <f>ceník!H9</f>
        <v>3720.75</v>
      </c>
      <c r="I6">
        <f>ceník!I9</f>
        <v>4961</v>
      </c>
      <c r="J6">
        <f>ceník!J9</f>
        <v>6201.25</v>
      </c>
      <c r="L6" t="str">
        <f>ceník!A26</f>
        <v>stříbro</v>
      </c>
      <c r="N6">
        <f>ceník!B26</f>
        <v>80</v>
      </c>
      <c r="O6">
        <f>ceník!C26</f>
        <v>96.8</v>
      </c>
      <c r="P6">
        <f>M6*N6</f>
        <v>0</v>
      </c>
      <c r="Q6">
        <f>M6*O6</f>
        <v>0</v>
      </c>
    </row>
    <row r="7" spans="1:17" x14ac:dyDescent="0.25">
      <c r="A7" t="str">
        <f>ceník!A10</f>
        <v>wave</v>
      </c>
      <c r="B7" t="str">
        <f>ceník!B10</f>
        <v>g1991</v>
      </c>
      <c r="C7">
        <f>ceník!C10</f>
        <v>3702.6</v>
      </c>
      <c r="D7">
        <f>ceník!D10</f>
        <v>4767.3999999999996</v>
      </c>
      <c r="E7">
        <f>ceník!E10</f>
        <v>6897</v>
      </c>
      <c r="F7">
        <f>ceník!F10</f>
        <v>9292.7999999999993</v>
      </c>
      <c r="G7">
        <f>ceník!G10</f>
        <v>12487.199999999999</v>
      </c>
      <c r="H7">
        <f>ceník!H10</f>
        <v>4382.62</v>
      </c>
      <c r="I7">
        <f>ceník!I10</f>
        <v>5822.5199999999995</v>
      </c>
      <c r="J7">
        <f>ceník!J10</f>
        <v>7134.16</v>
      </c>
      <c r="L7" t="str">
        <f>ceník!A27</f>
        <v>zlacení</v>
      </c>
      <c r="N7">
        <f>ceník!B27</f>
        <v>30</v>
      </c>
      <c r="O7">
        <f>ceník!C27</f>
        <v>36.299999999999997</v>
      </c>
      <c r="P7">
        <f>M7*N7</f>
        <v>0</v>
      </c>
      <c r="Q7">
        <f>M7*O7</f>
        <v>0</v>
      </c>
    </row>
    <row r="8" spans="1:17" x14ac:dyDescent="0.25">
      <c r="A8" t="str">
        <f>ceník!A11</f>
        <v>maple red</v>
      </c>
      <c r="B8" t="str">
        <f>ceník!B11</f>
        <v>g562</v>
      </c>
      <c r="C8">
        <f>ceník!C11</f>
        <v>3968.7999999999997</v>
      </c>
      <c r="D8">
        <f>ceník!D11</f>
        <v>4501.2</v>
      </c>
      <c r="E8">
        <f>ceník!E11</f>
        <v>0</v>
      </c>
      <c r="F8">
        <f>ceník!F11</f>
        <v>0</v>
      </c>
      <c r="G8">
        <f>ceník!G11</f>
        <v>0</v>
      </c>
      <c r="H8">
        <f>ceník!H11</f>
        <v>0</v>
      </c>
      <c r="I8">
        <f>ceník!I11</f>
        <v>0</v>
      </c>
      <c r="J8">
        <f>ceník!J11</f>
        <v>0</v>
      </c>
      <c r="L8" t="str">
        <f>ceník!A28</f>
        <v>stříbření</v>
      </c>
      <c r="N8">
        <f>ceník!B28</f>
        <v>10</v>
      </c>
      <c r="O8">
        <f>ceník!C28</f>
        <v>12.1</v>
      </c>
      <c r="P8">
        <f>M8*N8</f>
        <v>0</v>
      </c>
      <c r="Q8">
        <f>M8*O8</f>
        <v>0</v>
      </c>
    </row>
    <row r="9" spans="1:17" x14ac:dyDescent="0.25">
      <c r="A9" t="str">
        <f>ceník!A12</f>
        <v>nero impala</v>
      </c>
      <c r="B9" t="str">
        <f>ceník!B12</f>
        <v>g115</v>
      </c>
      <c r="C9">
        <f>ceník!C12</f>
        <v>5178.8</v>
      </c>
      <c r="D9">
        <f>ceník!D12</f>
        <v>5783.8</v>
      </c>
      <c r="E9">
        <f>ceník!E12</f>
        <v>8808.7999999999993</v>
      </c>
      <c r="F9">
        <f>ceník!F12</f>
        <v>11543.4</v>
      </c>
      <c r="G9">
        <f>ceník!G12</f>
        <v>15875.199999999999</v>
      </c>
      <c r="H9">
        <f>ceník!H12</f>
        <v>5953.2</v>
      </c>
      <c r="I9">
        <f>ceník!I12</f>
        <v>7937.5999999999995</v>
      </c>
      <c r="J9">
        <f>ceník!J12</f>
        <v>9922</v>
      </c>
    </row>
    <row r="10" spans="1:17" x14ac:dyDescent="0.25">
      <c r="A10" t="str">
        <f>ceník!A13</f>
        <v>multicolor red</v>
      </c>
      <c r="B10" t="str">
        <f>ceník!B13</f>
        <v>g111</v>
      </c>
      <c r="C10">
        <f>ceník!C13</f>
        <v>4501.2</v>
      </c>
      <c r="D10">
        <f>ceník!D13</f>
        <v>5662.8</v>
      </c>
      <c r="E10">
        <f>ceník!E13</f>
        <v>8397.4</v>
      </c>
      <c r="F10">
        <f>ceník!F13</f>
        <v>10890</v>
      </c>
      <c r="G10">
        <f>ceník!G13</f>
        <v>14883</v>
      </c>
      <c r="H10">
        <f>ceník!H13</f>
        <v>5581.125</v>
      </c>
      <c r="I10">
        <f>ceník!I13</f>
        <v>7441.5</v>
      </c>
      <c r="J10">
        <f>ceník!J13</f>
        <v>9301.875</v>
      </c>
      <c r="L10" t="str">
        <f>ceník!A30</f>
        <v>fotka</v>
      </c>
      <c r="N10">
        <f>ceník!B30</f>
        <v>700</v>
      </c>
      <c r="O10">
        <f>ceník!C30</f>
        <v>847</v>
      </c>
      <c r="P10">
        <f>M10*O10</f>
        <v>0</v>
      </c>
      <c r="Q10">
        <f t="shared" ref="Q10:Q18" si="0">M10*O10</f>
        <v>0</v>
      </c>
    </row>
    <row r="11" spans="1:17" x14ac:dyDescent="0.25">
      <c r="A11" t="str">
        <f>ceník!A14</f>
        <v>vizag blue</v>
      </c>
      <c r="B11" t="str">
        <f>ceník!B14</f>
        <v>g125</v>
      </c>
      <c r="C11">
        <f>ceník!C14</f>
        <v>5033.5999999999995</v>
      </c>
      <c r="D11">
        <f>ceník!D14</f>
        <v>6098.4</v>
      </c>
      <c r="E11">
        <f>ceník!E14</f>
        <v>9026.6</v>
      </c>
      <c r="F11">
        <f>ceník!F14</f>
        <v>11688.6</v>
      </c>
      <c r="G11">
        <f>ceník!G14</f>
        <v>16383.4</v>
      </c>
      <c r="H11">
        <f>ceník!H14</f>
        <v>6143.7749999999996</v>
      </c>
      <c r="I11">
        <f>ceník!I14</f>
        <v>8191.7</v>
      </c>
      <c r="J11">
        <f>ceník!J14</f>
        <v>10239.625</v>
      </c>
      <c r="L11" t="str">
        <f>ceník!A31</f>
        <v>bar. Fotka</v>
      </c>
      <c r="N11">
        <f>ceník!B31</f>
        <v>1200</v>
      </c>
      <c r="O11">
        <f>ceník!C31</f>
        <v>1452</v>
      </c>
      <c r="P11">
        <f>M11*O11</f>
        <v>0</v>
      </c>
      <c r="Q11">
        <f t="shared" si="0"/>
        <v>0</v>
      </c>
    </row>
    <row r="12" spans="1:17" x14ac:dyDescent="0.25">
      <c r="B12" t="str">
        <f>ceník!B15</f>
        <v>g664</v>
      </c>
      <c r="C12">
        <f>ceník!C15</f>
        <v>0</v>
      </c>
      <c r="D12">
        <f>ceník!D15</f>
        <v>3170.2</v>
      </c>
      <c r="E12">
        <f>ceník!E15</f>
        <v>4235</v>
      </c>
      <c r="F12">
        <f>ceník!F15</f>
        <v>5299.8</v>
      </c>
      <c r="G12">
        <f>ceník!G15</f>
        <v>0</v>
      </c>
      <c r="L12" t="str">
        <f>ceník!A32</f>
        <v>lam.nerez</v>
      </c>
      <c r="N12">
        <f>ceník!B32</f>
        <v>700</v>
      </c>
      <c r="O12">
        <f>ceník!C32</f>
        <v>847</v>
      </c>
      <c r="P12">
        <f t="shared" ref="P12:P17" si="1">M12*N12</f>
        <v>0</v>
      </c>
      <c r="Q12">
        <f t="shared" si="0"/>
        <v>0</v>
      </c>
    </row>
    <row r="13" spans="1:17" x14ac:dyDescent="0.25">
      <c r="A13" t="str">
        <f>ceník!A16</f>
        <v>aurora</v>
      </c>
      <c r="B13" t="str">
        <f>ceník!B16</f>
        <v>g120</v>
      </c>
      <c r="C13">
        <f>ceník!C16</f>
        <v>5832.2</v>
      </c>
      <c r="D13">
        <f>ceník!D16</f>
        <v>8228</v>
      </c>
      <c r="E13">
        <f>ceník!E16</f>
        <v>11954.8</v>
      </c>
      <c r="F13">
        <f>ceník!F16</f>
        <v>15681.6</v>
      </c>
      <c r="G13">
        <f>ceník!G16</f>
        <v>21538</v>
      </c>
      <c r="L13" t="str">
        <f>ceník!A33</f>
        <v>lam. kámen</v>
      </c>
      <c r="N13">
        <f>ceník!B33</f>
        <v>4200</v>
      </c>
      <c r="O13">
        <f>ceník!C33</f>
        <v>5082</v>
      </c>
      <c r="P13">
        <f t="shared" si="1"/>
        <v>0</v>
      </c>
      <c r="Q13">
        <f t="shared" si="0"/>
        <v>0</v>
      </c>
    </row>
    <row r="14" spans="1:17" x14ac:dyDescent="0.25">
      <c r="A14" t="str">
        <f>ceník!A17</f>
        <v>new imperial  red</v>
      </c>
      <c r="B14" t="str">
        <f>ceník!B17</f>
        <v>g151</v>
      </c>
      <c r="C14">
        <f>ceník!C17</f>
        <v>5299.8</v>
      </c>
      <c r="D14">
        <f>ceník!D17</f>
        <v>6993.8</v>
      </c>
      <c r="E14">
        <f>ceník!E17</f>
        <v>10623.8</v>
      </c>
      <c r="F14">
        <f>ceník!F17</f>
        <v>14495.8</v>
      </c>
      <c r="G14">
        <f>ceník!G17</f>
        <v>19335.8</v>
      </c>
      <c r="L14" t="str">
        <f>ceník!A34</f>
        <v>vaz.kamen</v>
      </c>
      <c r="N14">
        <f>ceník!B34</f>
        <v>1500</v>
      </c>
      <c r="O14">
        <f>ceník!C34</f>
        <v>1815</v>
      </c>
      <c r="P14">
        <f t="shared" si="1"/>
        <v>0</v>
      </c>
      <c r="Q14">
        <f t="shared" si="0"/>
        <v>0</v>
      </c>
    </row>
    <row r="15" spans="1:17" x14ac:dyDescent="0.25">
      <c r="A15" t="str">
        <f>ceník!A18</f>
        <v>shivakashi</v>
      </c>
      <c r="B15" t="str">
        <f>ceník!B18</f>
        <v>g132</v>
      </c>
      <c r="C15">
        <f>ceník!C18</f>
        <v>6630.8</v>
      </c>
      <c r="D15">
        <f>ceník!D18</f>
        <v>8760.4</v>
      </c>
      <c r="E15">
        <f>ceník!E18</f>
        <v>0</v>
      </c>
      <c r="F15">
        <f>ceník!F18</f>
        <v>0</v>
      </c>
      <c r="G15">
        <f>ceník!G18</f>
        <v>0</v>
      </c>
      <c r="L15" t="str">
        <f>ceník!A35</f>
        <v>lam. bronz</v>
      </c>
      <c r="N15">
        <f>ceník!B35</f>
        <v>0</v>
      </c>
      <c r="O15">
        <f>ceník!C35</f>
        <v>0</v>
      </c>
      <c r="P15">
        <f t="shared" si="1"/>
        <v>0</v>
      </c>
      <c r="Q15">
        <f t="shared" si="0"/>
        <v>0</v>
      </c>
    </row>
    <row r="16" spans="1:17" x14ac:dyDescent="0.25">
      <c r="A16" t="str">
        <f>ceník!A19</f>
        <v>olive green</v>
      </c>
      <c r="B16" t="str">
        <f>ceník!B19</f>
        <v>g126</v>
      </c>
      <c r="C16">
        <f>ceník!C19</f>
        <v>6340.4</v>
      </c>
      <c r="D16">
        <f>ceník!D19</f>
        <v>7865</v>
      </c>
      <c r="E16">
        <f>ceník!E19</f>
        <v>11664.4</v>
      </c>
      <c r="F16">
        <f>ceník!F19</f>
        <v>15221.8</v>
      </c>
      <c r="G16">
        <f>ceník!G19</f>
        <v>15221.8</v>
      </c>
      <c r="L16" t="str">
        <f>ceník!A36</f>
        <v xml:space="preserve">vaz.bronz </v>
      </c>
      <c r="N16">
        <f>ceník!B36</f>
        <v>0</v>
      </c>
      <c r="O16">
        <f>ceník!C36</f>
        <v>0</v>
      </c>
      <c r="P16">
        <f t="shared" si="1"/>
        <v>0</v>
      </c>
      <c r="Q16">
        <f t="shared" si="0"/>
        <v>0</v>
      </c>
    </row>
    <row r="17" spans="1:17" x14ac:dyDescent="0.25">
      <c r="A17" t="str">
        <f>ceník!A20</f>
        <v>premium black</v>
      </c>
      <c r="B17" t="str">
        <f>ceník!B20</f>
        <v>g001</v>
      </c>
      <c r="C17">
        <f>ceník!C20</f>
        <v>7429.4</v>
      </c>
      <c r="D17">
        <f>ceník!D20</f>
        <v>9559</v>
      </c>
      <c r="E17">
        <f>ceník!E20</f>
        <v>14084.4</v>
      </c>
      <c r="F17">
        <f>ceník!F20</f>
        <v>18343.599999999999</v>
      </c>
      <c r="G17">
        <f>ceník!G20</f>
        <v>24732.399999999998</v>
      </c>
      <c r="L17" t="str">
        <f>ceník!A37</f>
        <v>základy</v>
      </c>
      <c r="N17">
        <f>ceník!B37</f>
        <v>6000</v>
      </c>
      <c r="O17">
        <f>ceník!C37</f>
        <v>7260</v>
      </c>
      <c r="P17">
        <f t="shared" si="1"/>
        <v>0</v>
      </c>
      <c r="Q17">
        <f t="shared" si="0"/>
        <v>0</v>
      </c>
    </row>
    <row r="18" spans="1:17" x14ac:dyDescent="0.25">
      <c r="L18" t="str">
        <f>ceník!A38</f>
        <v>montáž</v>
      </c>
      <c r="N18">
        <f>ceník!B38</f>
        <v>2000</v>
      </c>
      <c r="O18">
        <f>ceník!C38</f>
        <v>2420</v>
      </c>
      <c r="P18">
        <f>M18*N18</f>
        <v>0</v>
      </c>
      <c r="Q18">
        <f t="shared" si="0"/>
        <v>0</v>
      </c>
    </row>
    <row r="19" spans="1:17" x14ac:dyDescent="0.25">
      <c r="A19" t="s">
        <v>68</v>
      </c>
      <c r="B19">
        <f>0</f>
        <v>0</v>
      </c>
      <c r="C19">
        <f>0</f>
        <v>0</v>
      </c>
      <c r="D19">
        <f>0</f>
        <v>0</v>
      </c>
      <c r="E19">
        <f>0</f>
        <v>0</v>
      </c>
      <c r="F19">
        <f>0</f>
        <v>0</v>
      </c>
    </row>
    <row r="20" spans="1:17" x14ac:dyDescent="0.25">
      <c r="B20" t="s">
        <v>61</v>
      </c>
      <c r="C20" t="s">
        <v>62</v>
      </c>
      <c r="D20" t="s">
        <v>63</v>
      </c>
      <c r="E20" t="s">
        <v>64</v>
      </c>
      <c r="F20" t="s">
        <v>65</v>
      </c>
      <c r="P20" t="s">
        <v>50</v>
      </c>
    </row>
    <row r="21" spans="1:17" x14ac:dyDescent="0.25">
      <c r="A21" t="s">
        <v>67</v>
      </c>
      <c r="B21">
        <v>4</v>
      </c>
      <c r="C21">
        <v>1</v>
      </c>
      <c r="D21">
        <v>1</v>
      </c>
      <c r="E21">
        <v>3</v>
      </c>
      <c r="F21">
        <v>1</v>
      </c>
      <c r="P21" s="23">
        <f>P2+P4+P5+P7+P6+P8+P10+P11+P12+P13+P14+P15+P16+P17+P18</f>
        <v>0</v>
      </c>
      <c r="Q21" s="23">
        <f>Q2+Q4+Q5+Q6+Q7+Q10+Q8+Q11+Q12+Q13+Q14+Q15+Q16+Q17+Q18</f>
        <v>0</v>
      </c>
    </row>
    <row r="22" spans="1:17" x14ac:dyDescent="0.25">
      <c r="A22" t="s">
        <v>66</v>
      </c>
      <c r="B22">
        <f>kalkulace!B21*kalkulace!B19</f>
        <v>0</v>
      </c>
      <c r="C22">
        <f>C21*C19</f>
        <v>0</v>
      </c>
      <c r="D22">
        <f>D21*D19</f>
        <v>0</v>
      </c>
      <c r="E22">
        <f>data!G32*kalkulace!E21*kalkulace!E19</f>
        <v>0</v>
      </c>
      <c r="F22">
        <f>F21*F19</f>
        <v>0</v>
      </c>
      <c r="K22">
        <f>B22+C22+D22+E22+F22</f>
        <v>0</v>
      </c>
    </row>
    <row r="25" spans="1:17" x14ac:dyDescent="0.25">
      <c r="A25" s="34"/>
      <c r="B25" s="1" t="s">
        <v>71</v>
      </c>
      <c r="C25" s="1" t="s">
        <v>72</v>
      </c>
      <c r="D25" s="1" t="s">
        <v>73</v>
      </c>
      <c r="E25" s="36" t="s">
        <v>86</v>
      </c>
      <c r="F25" s="1" t="s">
        <v>82</v>
      </c>
      <c r="G25" s="1"/>
      <c r="H25" s="1" t="s">
        <v>80</v>
      </c>
      <c r="I25" s="1" t="s">
        <v>83</v>
      </c>
      <c r="J25" s="1" t="s">
        <v>84</v>
      </c>
      <c r="K25" s="36" t="s">
        <v>93</v>
      </c>
      <c r="L25" s="37" t="s">
        <v>85</v>
      </c>
    </row>
    <row r="26" spans="1:17" x14ac:dyDescent="0.25">
      <c r="A26" s="1" t="s">
        <v>11</v>
      </c>
      <c r="B26" s="1">
        <v>100</v>
      </c>
      <c r="C26" s="1">
        <v>120</v>
      </c>
      <c r="D26" s="1">
        <v>15</v>
      </c>
      <c r="E26" s="1"/>
      <c r="F26" s="1">
        <f>data!B36+data!C36+data!D36+data!E36+data!F36</f>
        <v>1.33</v>
      </c>
      <c r="G26" s="1"/>
      <c r="H26" s="1">
        <f>data!G36</f>
        <v>0.85499999999999998</v>
      </c>
      <c r="I26" s="1"/>
      <c r="J26" s="1"/>
      <c r="K26" s="1"/>
      <c r="L26" s="37"/>
    </row>
    <row r="27" spans="1:17" x14ac:dyDescent="0.25">
      <c r="A27" s="1"/>
      <c r="B27" s="1" t="s">
        <v>71</v>
      </c>
      <c r="C27" s="1" t="s">
        <v>72</v>
      </c>
      <c r="D27" s="1" t="s">
        <v>73</v>
      </c>
      <c r="E27" s="1"/>
      <c r="F27" s="1" t="s">
        <v>82</v>
      </c>
      <c r="G27" s="1"/>
      <c r="H27" s="1" t="s">
        <v>80</v>
      </c>
      <c r="I27" s="1" t="s">
        <v>83</v>
      </c>
      <c r="J27" s="1" t="s">
        <v>84</v>
      </c>
      <c r="K27" s="36" t="s">
        <v>93</v>
      </c>
      <c r="L27" s="37" t="s">
        <v>85</v>
      </c>
    </row>
    <row r="28" spans="1:17" x14ac:dyDescent="0.25">
      <c r="A28" s="1" t="s">
        <v>7</v>
      </c>
      <c r="B28" s="1">
        <v>0</v>
      </c>
      <c r="C28" s="1">
        <v>0</v>
      </c>
      <c r="D28" s="1">
        <v>0</v>
      </c>
      <c r="E28" s="1">
        <f>data!B40+data!C40+data!D40</f>
        <v>0.28499999999999998</v>
      </c>
      <c r="F28" s="1"/>
      <c r="G28" s="1">
        <v>0</v>
      </c>
      <c r="H28" s="1">
        <f>G28*data!E40</f>
        <v>0</v>
      </c>
      <c r="I28" s="1"/>
      <c r="J28" s="1"/>
      <c r="K28" s="1"/>
      <c r="L28" s="37"/>
    </row>
    <row r="29" spans="1:17" x14ac:dyDescent="0.25">
      <c r="A29" s="1" t="s">
        <v>15</v>
      </c>
      <c r="B29" s="1"/>
      <c r="C29" s="1"/>
      <c r="D29" s="1"/>
      <c r="E29" s="1"/>
      <c r="F29" s="1">
        <f>data!G40+data!H41</f>
        <v>0.19500000000000001</v>
      </c>
      <c r="G29" s="1">
        <v>0</v>
      </c>
      <c r="H29" s="1">
        <f>G29*data!E40</f>
        <v>0</v>
      </c>
      <c r="I29" s="1"/>
      <c r="J29" s="1"/>
      <c r="K29" s="1"/>
    </row>
  </sheetData>
  <dataValidations count="1">
    <dataValidation type="list" allowBlank="1" showInputMessage="1" showErrorMessage="1" sqref="A26 A28 A29">
      <formula1>$A$2:$A$17</formula1>
    </dataValidation>
  </dataValidations>
  <pageMargins left="0.7" right="0.7" top="0.78740157499999996" bottom="0.78740157499999996" header="0.3" footer="0.3"/>
  <ignoredErrors>
    <ignoredError sqref="E22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data!$J$39:$J$42</xm:f>
          </x14:formula1>
          <xm:sqref>G28:G29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ceník</vt:lpstr>
      <vt:lpstr>cenik bez dph</vt:lpstr>
      <vt:lpstr>data</vt:lpstr>
      <vt:lpstr>kalkulace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2015-03-27T20:03:23Z</cp:lastPrinted>
  <dcterms:created xsi:type="dcterms:W3CDTF">2015-03-13T16:20:55Z</dcterms:created>
  <dcterms:modified xsi:type="dcterms:W3CDTF">2015-03-28T17:09:59Z</dcterms:modified>
</cp:coreProperties>
</file>