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10380" windowHeight="9345" firstSheet="3" activeTab="3"/>
  </bookViews>
  <sheets>
    <sheet name="pozvánka_ceny" sheetId="8" state="hidden" r:id="rId1"/>
    <sheet name="rozpis_příprava" sheetId="1" state="hidden" r:id="rId2"/>
    <sheet name="rozpis_final_tisk" sheetId="4" state="hidden" r:id="rId3"/>
    <sheet name="DOTAZ" sheetId="7" r:id="rId4"/>
  </sheets>
  <definedNames>
    <definedName name="_xlnm._FilterDatabase" localSheetId="3" hidden="1">DOTAZ!$B$9:$O$41</definedName>
  </definedNames>
  <calcPr calcId="145621"/>
</workbook>
</file>

<file path=xl/calcChain.xml><?xml version="1.0" encoding="utf-8"?>
<calcChain xmlns="http://schemas.openxmlformats.org/spreadsheetml/2006/main">
  <c r="H9" i="8" l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8" i="8"/>
  <c r="B28" i="4" l="1"/>
  <c r="B29" i="4"/>
  <c r="AN109" i="7" l="1"/>
  <c r="AN110" i="7"/>
  <c r="AN111" i="7"/>
  <c r="AN112" i="7"/>
  <c r="AN113" i="7"/>
  <c r="AN114" i="7"/>
  <c r="AN115" i="7"/>
  <c r="AN116" i="7"/>
  <c r="AN117" i="7"/>
  <c r="AN108" i="7"/>
  <c r="AN97" i="7"/>
  <c r="AN98" i="7"/>
  <c r="AN99" i="7"/>
  <c r="AN100" i="7"/>
  <c r="AN101" i="7"/>
  <c r="AN102" i="7"/>
  <c r="AN103" i="7"/>
  <c r="AN104" i="7"/>
  <c r="AN105" i="7"/>
  <c r="AN106" i="7"/>
  <c r="AN107" i="7"/>
  <c r="AN96" i="7"/>
  <c r="D134" i="4" l="1"/>
  <c r="F31" i="7" l="1"/>
  <c r="G31" i="7"/>
  <c r="H31" i="7"/>
  <c r="I31" i="7"/>
  <c r="J31" i="7"/>
  <c r="K31" i="7"/>
  <c r="L31" i="7"/>
  <c r="M31" i="7"/>
  <c r="E31" i="7"/>
  <c r="O31" i="7" l="1"/>
  <c r="C132" i="7"/>
  <c r="C131" i="7"/>
  <c r="C130" i="7"/>
  <c r="B132" i="7"/>
  <c r="B131" i="7"/>
  <c r="B130" i="7"/>
  <c r="B118" i="4" l="1"/>
  <c r="B136" i="4"/>
  <c r="E29" i="7"/>
  <c r="F29" i="7"/>
  <c r="G29" i="7"/>
  <c r="H29" i="7"/>
  <c r="I29" i="7"/>
  <c r="J29" i="7"/>
  <c r="K29" i="7"/>
  <c r="L29" i="7"/>
  <c r="M29" i="7"/>
  <c r="E27" i="7"/>
  <c r="F27" i="7"/>
  <c r="G27" i="7"/>
  <c r="H27" i="7"/>
  <c r="I27" i="7"/>
  <c r="J27" i="7"/>
  <c r="K27" i="7"/>
  <c r="L27" i="7"/>
  <c r="M27" i="7"/>
  <c r="F33" i="7"/>
  <c r="G33" i="7"/>
  <c r="H33" i="7"/>
  <c r="I33" i="7"/>
  <c r="J33" i="7"/>
  <c r="K33" i="7"/>
  <c r="L33" i="7"/>
  <c r="M33" i="7"/>
  <c r="E33" i="7"/>
  <c r="F35" i="7"/>
  <c r="G35" i="7"/>
  <c r="H35" i="7"/>
  <c r="I35" i="7"/>
  <c r="J35" i="7"/>
  <c r="K35" i="7"/>
  <c r="L35" i="7"/>
  <c r="M35" i="7"/>
  <c r="E35" i="7"/>
  <c r="F19" i="7"/>
  <c r="G19" i="7"/>
  <c r="H19" i="7"/>
  <c r="I19" i="7"/>
  <c r="J19" i="7"/>
  <c r="K19" i="7"/>
  <c r="L19" i="7"/>
  <c r="M19" i="7"/>
  <c r="E19" i="7"/>
  <c r="F26" i="7"/>
  <c r="G26" i="7"/>
  <c r="H26" i="7"/>
  <c r="I26" i="7"/>
  <c r="J26" i="7"/>
  <c r="K26" i="7"/>
  <c r="L26" i="7"/>
  <c r="M26" i="7"/>
  <c r="E26" i="7"/>
  <c r="F34" i="7"/>
  <c r="G34" i="7"/>
  <c r="H34" i="7"/>
  <c r="I34" i="7"/>
  <c r="J34" i="7"/>
  <c r="K34" i="7"/>
  <c r="L34" i="7"/>
  <c r="M34" i="7"/>
  <c r="E34" i="7"/>
  <c r="F21" i="7"/>
  <c r="G21" i="7"/>
  <c r="H21" i="7"/>
  <c r="I21" i="7"/>
  <c r="J21" i="7"/>
  <c r="K21" i="7"/>
  <c r="L21" i="7"/>
  <c r="M21" i="7"/>
  <c r="E21" i="7"/>
  <c r="F10" i="7"/>
  <c r="G10" i="7"/>
  <c r="H10" i="7"/>
  <c r="I10" i="7"/>
  <c r="J10" i="7"/>
  <c r="K10" i="7"/>
  <c r="L10" i="7"/>
  <c r="M10" i="7"/>
  <c r="E10" i="7"/>
  <c r="F13" i="7"/>
  <c r="G13" i="7"/>
  <c r="H13" i="7"/>
  <c r="I13" i="7"/>
  <c r="J13" i="7"/>
  <c r="K13" i="7"/>
  <c r="L13" i="7"/>
  <c r="M13" i="7"/>
  <c r="E13" i="7"/>
  <c r="F38" i="7"/>
  <c r="G38" i="7"/>
  <c r="H38" i="7"/>
  <c r="I38" i="7"/>
  <c r="J38" i="7"/>
  <c r="K38" i="7"/>
  <c r="L38" i="7"/>
  <c r="M38" i="7"/>
  <c r="F36" i="7"/>
  <c r="G36" i="7"/>
  <c r="H36" i="7"/>
  <c r="I36" i="7"/>
  <c r="J36" i="7"/>
  <c r="K36" i="7"/>
  <c r="L36" i="7"/>
  <c r="M36" i="7"/>
  <c r="E38" i="7"/>
  <c r="E36" i="7"/>
  <c r="F37" i="7"/>
  <c r="G37" i="7"/>
  <c r="H37" i="7"/>
  <c r="I37" i="7"/>
  <c r="J37" i="7"/>
  <c r="K37" i="7"/>
  <c r="L37" i="7"/>
  <c r="M37" i="7"/>
  <c r="E37" i="7"/>
  <c r="F22" i="7"/>
  <c r="G22" i="7"/>
  <c r="H22" i="7"/>
  <c r="I22" i="7"/>
  <c r="J22" i="7"/>
  <c r="K22" i="7"/>
  <c r="L22" i="7"/>
  <c r="M22" i="7"/>
  <c r="E22" i="7"/>
  <c r="F41" i="7"/>
  <c r="G41" i="7"/>
  <c r="H41" i="7"/>
  <c r="I41" i="7"/>
  <c r="J41" i="7"/>
  <c r="K41" i="7"/>
  <c r="L41" i="7"/>
  <c r="M41" i="7"/>
  <c r="E41" i="7"/>
  <c r="F25" i="7"/>
  <c r="G25" i="7"/>
  <c r="H25" i="7"/>
  <c r="I25" i="7"/>
  <c r="J25" i="7"/>
  <c r="K25" i="7"/>
  <c r="L25" i="7"/>
  <c r="M25" i="7"/>
  <c r="E25" i="7"/>
  <c r="F39" i="7"/>
  <c r="G39" i="7"/>
  <c r="H39" i="7"/>
  <c r="I39" i="7"/>
  <c r="J39" i="7"/>
  <c r="K39" i="7"/>
  <c r="L39" i="7"/>
  <c r="M39" i="7"/>
  <c r="E39" i="7"/>
  <c r="F16" i="7"/>
  <c r="G16" i="7"/>
  <c r="H16" i="7"/>
  <c r="I16" i="7"/>
  <c r="J16" i="7"/>
  <c r="K16" i="7"/>
  <c r="L16" i="7"/>
  <c r="M16" i="7"/>
  <c r="E16" i="7"/>
  <c r="F23" i="7"/>
  <c r="G23" i="7"/>
  <c r="H23" i="7"/>
  <c r="I23" i="7"/>
  <c r="J23" i="7"/>
  <c r="K23" i="7"/>
  <c r="L23" i="7"/>
  <c r="M23" i="7"/>
  <c r="E23" i="7"/>
  <c r="F20" i="7"/>
  <c r="G20" i="7"/>
  <c r="H20" i="7"/>
  <c r="I20" i="7"/>
  <c r="J20" i="7"/>
  <c r="K20" i="7"/>
  <c r="L20" i="7"/>
  <c r="M20" i="7"/>
  <c r="E20" i="7"/>
  <c r="F17" i="7"/>
  <c r="G17" i="7"/>
  <c r="H17" i="7"/>
  <c r="I17" i="7"/>
  <c r="J17" i="7"/>
  <c r="K17" i="7"/>
  <c r="L17" i="7"/>
  <c r="M17" i="7"/>
  <c r="E17" i="7"/>
  <c r="F30" i="7"/>
  <c r="G30" i="7"/>
  <c r="H30" i="7"/>
  <c r="I30" i="7"/>
  <c r="J30" i="7"/>
  <c r="K30" i="7"/>
  <c r="L30" i="7"/>
  <c r="M30" i="7"/>
  <c r="E30" i="7"/>
  <c r="F28" i="7"/>
  <c r="G28" i="7"/>
  <c r="H28" i="7"/>
  <c r="I28" i="7"/>
  <c r="J28" i="7"/>
  <c r="K28" i="7"/>
  <c r="L28" i="7"/>
  <c r="M28" i="7"/>
  <c r="E28" i="7"/>
  <c r="F14" i="7"/>
  <c r="G14" i="7"/>
  <c r="H14" i="7"/>
  <c r="I14" i="7"/>
  <c r="J14" i="7"/>
  <c r="K14" i="7"/>
  <c r="L14" i="7"/>
  <c r="M14" i="7"/>
  <c r="E14" i="7"/>
  <c r="F12" i="7"/>
  <c r="G12" i="7"/>
  <c r="H12" i="7"/>
  <c r="I12" i="7"/>
  <c r="J12" i="7"/>
  <c r="K12" i="7"/>
  <c r="L12" i="7"/>
  <c r="M12" i="7"/>
  <c r="E12" i="7"/>
  <c r="F11" i="7"/>
  <c r="G11" i="7"/>
  <c r="H11" i="7"/>
  <c r="I11" i="7"/>
  <c r="J11" i="7"/>
  <c r="K11" i="7"/>
  <c r="L11" i="7"/>
  <c r="M11" i="7"/>
  <c r="E11" i="7"/>
  <c r="F24" i="7"/>
  <c r="G24" i="7"/>
  <c r="H24" i="7"/>
  <c r="I24" i="7"/>
  <c r="J24" i="7"/>
  <c r="K24" i="7"/>
  <c r="L24" i="7"/>
  <c r="M24" i="7"/>
  <c r="E24" i="7"/>
  <c r="F15" i="7"/>
  <c r="G15" i="7"/>
  <c r="H15" i="7"/>
  <c r="I15" i="7"/>
  <c r="J15" i="7"/>
  <c r="K15" i="7"/>
  <c r="L15" i="7"/>
  <c r="M15" i="7"/>
  <c r="E15" i="7"/>
  <c r="M32" i="7"/>
  <c r="L32" i="7"/>
  <c r="K32" i="7"/>
  <c r="J32" i="7"/>
  <c r="I32" i="7"/>
  <c r="H32" i="7"/>
  <c r="G32" i="7"/>
  <c r="F32" i="7"/>
  <c r="E32" i="7"/>
  <c r="M18" i="7"/>
  <c r="L18" i="7"/>
  <c r="K18" i="7"/>
  <c r="J18" i="7"/>
  <c r="I18" i="7"/>
  <c r="H18" i="7"/>
  <c r="G18" i="7"/>
  <c r="F18" i="7"/>
  <c r="E18" i="7"/>
  <c r="O32" i="7" l="1"/>
  <c r="O24" i="7"/>
  <c r="O12" i="7"/>
  <c r="O28" i="7"/>
  <c r="O23" i="7"/>
  <c r="O39" i="7"/>
  <c r="O41" i="7"/>
  <c r="O37" i="7"/>
  <c r="O38" i="7"/>
  <c r="O10" i="7"/>
  <c r="O34" i="7"/>
  <c r="O19" i="7"/>
  <c r="O33" i="7"/>
  <c r="O17" i="7"/>
  <c r="O18" i="7"/>
  <c r="O15" i="7"/>
  <c r="O11" i="7"/>
  <c r="O14" i="7"/>
  <c r="O30" i="7"/>
  <c r="O20" i="7"/>
  <c r="O16" i="7"/>
  <c r="O25" i="7"/>
  <c r="O22" i="7"/>
  <c r="O36" i="7"/>
  <c r="O13" i="7"/>
  <c r="O21" i="7"/>
  <c r="O26" i="7"/>
  <c r="O35" i="7"/>
  <c r="O27" i="7"/>
  <c r="O29" i="7"/>
  <c r="N10" i="7"/>
  <c r="N34" i="7"/>
  <c r="N19" i="7"/>
  <c r="N33" i="7"/>
  <c r="N15" i="7"/>
  <c r="N30" i="7"/>
  <c r="N20" i="7"/>
  <c r="N16" i="7"/>
  <c r="N25" i="7"/>
  <c r="N22" i="7"/>
  <c r="N36" i="7"/>
  <c r="N29" i="7"/>
  <c r="N11" i="7"/>
  <c r="N14" i="7"/>
  <c r="N18" i="7"/>
  <c r="N27" i="7"/>
  <c r="N31" i="7"/>
  <c r="N35" i="7"/>
  <c r="N26" i="7"/>
  <c r="N21" i="7"/>
  <c r="N13" i="7"/>
  <c r="N38" i="7"/>
  <c r="N37" i="7"/>
  <c r="N41" i="7"/>
  <c r="N39" i="7"/>
  <c r="N23" i="7"/>
  <c r="N17" i="7"/>
  <c r="N28" i="7"/>
  <c r="N12" i="7"/>
  <c r="N24" i="7"/>
  <c r="N32" i="7"/>
  <c r="E40" i="7"/>
  <c r="F40" i="7"/>
  <c r="G40" i="7"/>
  <c r="H40" i="7"/>
  <c r="I40" i="7"/>
  <c r="J40" i="7"/>
  <c r="K40" i="7"/>
  <c r="L40" i="7"/>
  <c r="M40" i="7"/>
  <c r="G75" i="7" l="1"/>
  <c r="M75" i="7"/>
  <c r="K75" i="7"/>
  <c r="I74" i="7"/>
  <c r="L75" i="7"/>
  <c r="J75" i="7"/>
  <c r="H75" i="7"/>
  <c r="F75" i="7"/>
  <c r="O40" i="7"/>
  <c r="E75" i="7"/>
  <c r="I75" i="7"/>
  <c r="H74" i="7"/>
  <c r="L74" i="7"/>
  <c r="K74" i="7"/>
  <c r="F74" i="7"/>
  <c r="J74" i="7"/>
  <c r="G74" i="7"/>
  <c r="N40" i="7"/>
  <c r="N74" i="7" s="1"/>
  <c r="O75" i="7" s="1"/>
  <c r="M74" i="7"/>
  <c r="M137" i="4"/>
  <c r="M138" i="4" s="1"/>
  <c r="L137" i="4"/>
  <c r="L138" i="4" s="1"/>
  <c r="K137" i="4"/>
  <c r="K138" i="4" s="1"/>
  <c r="J137" i="4"/>
  <c r="J138" i="4" s="1"/>
  <c r="I137" i="4"/>
  <c r="I138" i="4" s="1"/>
  <c r="H137" i="4"/>
  <c r="H138" i="4" s="1"/>
  <c r="G137" i="4"/>
  <c r="G138" i="4" s="1"/>
  <c r="F137" i="4"/>
  <c r="F138" i="4" s="1"/>
  <c r="E137" i="4"/>
  <c r="E138" i="4" s="1"/>
  <c r="M119" i="4"/>
  <c r="M120" i="4" s="1"/>
  <c r="L119" i="4"/>
  <c r="L120" i="4" s="1"/>
  <c r="K119" i="4"/>
  <c r="K120" i="4" s="1"/>
  <c r="J119" i="4"/>
  <c r="J120" i="4" s="1"/>
  <c r="I119" i="4"/>
  <c r="I120" i="4" s="1"/>
  <c r="H119" i="4"/>
  <c r="H120" i="4" s="1"/>
  <c r="G119" i="4"/>
  <c r="G120" i="4" s="1"/>
  <c r="F119" i="4"/>
  <c r="F120" i="4" s="1"/>
  <c r="E119" i="4"/>
  <c r="M102" i="4"/>
  <c r="M103" i="4" s="1"/>
  <c r="L102" i="4"/>
  <c r="L103" i="4" s="1"/>
  <c r="K102" i="4"/>
  <c r="K103" i="4" s="1"/>
  <c r="J102" i="4"/>
  <c r="J103" i="4" s="1"/>
  <c r="I102" i="4"/>
  <c r="I103" i="4" s="1"/>
  <c r="H102" i="4"/>
  <c r="H103" i="4" s="1"/>
  <c r="G102" i="4"/>
  <c r="G103" i="4" s="1"/>
  <c r="F102" i="4"/>
  <c r="F103" i="4" s="1"/>
  <c r="E102" i="4"/>
  <c r="M84" i="4"/>
  <c r="M85" i="4" s="1"/>
  <c r="L84" i="4"/>
  <c r="L85" i="4" s="1"/>
  <c r="K84" i="4"/>
  <c r="K85" i="4" s="1"/>
  <c r="J84" i="4"/>
  <c r="J85" i="4" s="1"/>
  <c r="I84" i="4"/>
  <c r="I85" i="4" s="1"/>
  <c r="H84" i="4"/>
  <c r="H85" i="4" s="1"/>
  <c r="G84" i="4"/>
  <c r="G85" i="4" s="1"/>
  <c r="F84" i="4"/>
  <c r="F85" i="4" s="1"/>
  <c r="E84" i="4"/>
  <c r="M67" i="4"/>
  <c r="M68" i="4" s="1"/>
  <c r="L67" i="4"/>
  <c r="L68" i="4" s="1"/>
  <c r="K67" i="4"/>
  <c r="K68" i="4" s="1"/>
  <c r="J67" i="4"/>
  <c r="J68" i="4" s="1"/>
  <c r="I67" i="4"/>
  <c r="I68" i="4" s="1"/>
  <c r="H67" i="4"/>
  <c r="H68" i="4" s="1"/>
  <c r="G67" i="4"/>
  <c r="G68" i="4" s="1"/>
  <c r="F67" i="4"/>
  <c r="F68" i="4" s="1"/>
  <c r="E67" i="4"/>
  <c r="M49" i="4"/>
  <c r="M50" i="4" s="1"/>
  <c r="L49" i="4"/>
  <c r="L50" i="4" s="1"/>
  <c r="K49" i="4"/>
  <c r="K50" i="4" s="1"/>
  <c r="J49" i="4"/>
  <c r="J50" i="4" s="1"/>
  <c r="I49" i="4"/>
  <c r="I50" i="4" s="1"/>
  <c r="H49" i="4"/>
  <c r="H50" i="4" s="1"/>
  <c r="G49" i="4"/>
  <c r="G50" i="4" s="1"/>
  <c r="F49" i="4"/>
  <c r="F50" i="4" s="1"/>
  <c r="E49" i="4"/>
  <c r="M32" i="4"/>
  <c r="M33" i="4" s="1"/>
  <c r="L32" i="4"/>
  <c r="L33" i="4" s="1"/>
  <c r="K32" i="4"/>
  <c r="K33" i="4" s="1"/>
  <c r="J32" i="4"/>
  <c r="J33" i="4" s="1"/>
  <c r="I32" i="4"/>
  <c r="I33" i="4" s="1"/>
  <c r="H32" i="4"/>
  <c r="H33" i="4" s="1"/>
  <c r="G32" i="4"/>
  <c r="G33" i="4" s="1"/>
  <c r="F32" i="4"/>
  <c r="F33" i="4" s="1"/>
  <c r="E32" i="4"/>
  <c r="F14" i="4"/>
  <c r="F15" i="4" s="1"/>
  <c r="G14" i="4"/>
  <c r="G15" i="4" s="1"/>
  <c r="H14" i="4"/>
  <c r="H15" i="4" s="1"/>
  <c r="I14" i="4"/>
  <c r="I15" i="4" s="1"/>
  <c r="J14" i="4"/>
  <c r="J15" i="4" s="1"/>
  <c r="K14" i="4"/>
  <c r="K15" i="4" s="1"/>
  <c r="L14" i="4"/>
  <c r="L15" i="4" s="1"/>
  <c r="M14" i="4"/>
  <c r="M15" i="4" s="1"/>
  <c r="E14" i="4"/>
  <c r="E15" i="4" s="1"/>
  <c r="N102" i="4" l="1"/>
  <c r="O103" i="4" s="1"/>
  <c r="N84" i="4"/>
  <c r="O85" i="4" s="1"/>
  <c r="N67" i="4"/>
  <c r="O68" i="4" s="1"/>
  <c r="N119" i="4"/>
  <c r="O120" i="4" s="1"/>
  <c r="N49" i="4"/>
  <c r="O50" i="4" s="1"/>
  <c r="N32" i="4"/>
  <c r="O33" i="4" s="1"/>
  <c r="N14" i="4"/>
  <c r="O15" i="4" s="1"/>
  <c r="N137" i="4"/>
  <c r="O138" i="4" s="1"/>
  <c r="E120" i="4"/>
  <c r="E103" i="4"/>
  <c r="E85" i="4"/>
  <c r="E68" i="4"/>
  <c r="E50" i="4"/>
  <c r="E33" i="4"/>
  <c r="O136" i="4"/>
  <c r="N136" i="4"/>
  <c r="O135" i="4"/>
  <c r="N135" i="4"/>
  <c r="O134" i="4"/>
  <c r="N134" i="4"/>
  <c r="O133" i="4"/>
  <c r="N133" i="4"/>
  <c r="O118" i="4"/>
  <c r="N118" i="4"/>
  <c r="O117" i="4"/>
  <c r="N117" i="4"/>
  <c r="O116" i="4"/>
  <c r="N116" i="4"/>
  <c r="O115" i="4"/>
  <c r="N115" i="4"/>
  <c r="O101" i="4"/>
  <c r="N101" i="4"/>
  <c r="O100" i="4"/>
  <c r="N100" i="4"/>
  <c r="O99" i="4"/>
  <c r="N99" i="4"/>
  <c r="O98" i="4"/>
  <c r="N98" i="4"/>
  <c r="O83" i="4"/>
  <c r="N83" i="4"/>
  <c r="O82" i="4"/>
  <c r="N82" i="4"/>
  <c r="O81" i="4"/>
  <c r="N81" i="4"/>
  <c r="O80" i="4"/>
  <c r="N80" i="4"/>
  <c r="O66" i="4"/>
  <c r="N66" i="4"/>
  <c r="O65" i="4"/>
  <c r="N65" i="4"/>
  <c r="O64" i="4"/>
  <c r="N64" i="4"/>
  <c r="O63" i="4"/>
  <c r="N63" i="4"/>
  <c r="O48" i="4"/>
  <c r="N48" i="4"/>
  <c r="O47" i="4"/>
  <c r="N47" i="4"/>
  <c r="O46" i="4"/>
  <c r="N46" i="4"/>
  <c r="O45" i="4"/>
  <c r="N45" i="4"/>
  <c r="O31" i="4"/>
  <c r="N31" i="4"/>
  <c r="O30" i="4"/>
  <c r="N30" i="4"/>
  <c r="O29" i="4"/>
  <c r="N29" i="4"/>
  <c r="O28" i="4"/>
  <c r="N28" i="4"/>
  <c r="O11" i="4"/>
  <c r="O12" i="4"/>
  <c r="O13" i="4"/>
  <c r="N11" i="4"/>
  <c r="N12" i="4"/>
  <c r="N13" i="4"/>
  <c r="O10" i="4"/>
  <c r="N10" i="4"/>
  <c r="D22" i="1" l="1"/>
  <c r="D21" i="1"/>
  <c r="D20" i="1"/>
  <c r="D31" i="7"/>
  <c r="D135" i="4"/>
  <c r="D136" i="4"/>
  <c r="D133" i="4"/>
  <c r="B134" i="4"/>
  <c r="C31" i="7" s="1"/>
  <c r="B135" i="4"/>
  <c r="B133" i="4"/>
  <c r="E131" i="4"/>
  <c r="D116" i="4"/>
  <c r="D117" i="4"/>
  <c r="D118" i="4"/>
  <c r="D115" i="4"/>
  <c r="B116" i="4"/>
  <c r="B117" i="4"/>
  <c r="B115" i="4"/>
  <c r="W33" i="7" l="1"/>
  <c r="W26" i="7"/>
  <c r="W19" i="7"/>
  <c r="W12" i="7"/>
  <c r="Q115" i="7"/>
  <c r="Q116" i="7"/>
  <c r="Q117" i="7"/>
  <c r="Q114" i="7"/>
  <c r="Q97" i="7"/>
  <c r="Q98" i="7"/>
  <c r="Q99" i="7"/>
  <c r="Q96" i="7"/>
  <c r="Q81" i="7"/>
  <c r="Q82" i="7"/>
  <c r="Q83" i="7"/>
  <c r="Q80" i="7"/>
  <c r="Q10" i="7"/>
  <c r="E74" i="8"/>
  <c r="F42" i="8"/>
  <c r="F39" i="8"/>
  <c r="F47" i="8" l="1"/>
  <c r="C4" i="7" l="1"/>
  <c r="C5" i="7"/>
  <c r="C6" i="7"/>
  <c r="D29" i="7"/>
  <c r="D27" i="7"/>
  <c r="C29" i="7"/>
  <c r="C27" i="7"/>
  <c r="D33" i="7"/>
  <c r="C33" i="7"/>
  <c r="B2" i="7"/>
  <c r="D38" i="7"/>
  <c r="D36" i="7"/>
  <c r="D35" i="7"/>
  <c r="D40" i="7"/>
  <c r="D99" i="4"/>
  <c r="D100" i="4"/>
  <c r="D101" i="4"/>
  <c r="D98" i="4"/>
  <c r="D81" i="4"/>
  <c r="D82" i="4"/>
  <c r="D83" i="4"/>
  <c r="D80" i="4"/>
  <c r="D64" i="4"/>
  <c r="D65" i="4"/>
  <c r="D66" i="4"/>
  <c r="D63" i="4"/>
  <c r="D46" i="4"/>
  <c r="D47" i="4"/>
  <c r="D48" i="4"/>
  <c r="D45" i="4"/>
  <c r="D29" i="4"/>
  <c r="D30" i="4"/>
  <c r="D31" i="4"/>
  <c r="D28" i="4"/>
  <c r="D11" i="4"/>
  <c r="D12" i="4"/>
  <c r="D13" i="4"/>
  <c r="D10" i="4"/>
  <c r="D19" i="1"/>
  <c r="D14" i="7" l="1"/>
  <c r="D13" i="7"/>
  <c r="D17" i="7"/>
  <c r="D11" i="7"/>
  <c r="D12" i="7"/>
  <c r="D10" i="7"/>
  <c r="D16" i="7"/>
  <c r="D18" i="7"/>
  <c r="D15" i="7"/>
  <c r="D41" i="7"/>
  <c r="D32" i="7"/>
  <c r="D26" i="7"/>
  <c r="D28" i="7"/>
  <c r="D24" i="7"/>
  <c r="D19" i="7"/>
  <c r="D20" i="7"/>
  <c r="D23" i="7"/>
  <c r="D30" i="7"/>
  <c r="D34" i="7"/>
  <c r="D37" i="7"/>
  <c r="D39" i="7"/>
  <c r="D21" i="7"/>
  <c r="D25" i="7"/>
  <c r="D22" i="7"/>
  <c r="E74" i="7"/>
  <c r="B125" i="4"/>
  <c r="B107" i="4"/>
  <c r="B90" i="4"/>
  <c r="B72" i="4"/>
  <c r="B55" i="4"/>
  <c r="B37" i="4"/>
  <c r="B20" i="4"/>
  <c r="B2" i="4"/>
  <c r="E113" i="4"/>
  <c r="E96" i="4"/>
  <c r="E78" i="4"/>
  <c r="E61" i="4"/>
  <c r="E43" i="4"/>
  <c r="E26" i="4"/>
  <c r="E8" i="4"/>
  <c r="C128" i="4" l="1"/>
  <c r="C129" i="4"/>
  <c r="C127" i="4"/>
  <c r="C110" i="4"/>
  <c r="C111" i="4"/>
  <c r="C109" i="4"/>
  <c r="C93" i="4"/>
  <c r="C94" i="4"/>
  <c r="C92" i="4"/>
  <c r="C75" i="4"/>
  <c r="C76" i="4"/>
  <c r="C74" i="4"/>
  <c r="C58" i="4"/>
  <c r="C59" i="4"/>
  <c r="C57" i="4"/>
  <c r="C40" i="4"/>
  <c r="C41" i="4"/>
  <c r="C39" i="4"/>
  <c r="C23" i="4"/>
  <c r="C24" i="4"/>
  <c r="C22" i="4"/>
  <c r="C5" i="4"/>
  <c r="C6" i="4"/>
  <c r="C4" i="4"/>
  <c r="C38" i="7"/>
  <c r="C36" i="7"/>
  <c r="C35" i="7"/>
  <c r="C40" i="7"/>
  <c r="B99" i="4"/>
  <c r="B100" i="4"/>
  <c r="B101" i="4"/>
  <c r="B98" i="4"/>
  <c r="B81" i="4"/>
  <c r="B82" i="4"/>
  <c r="B83" i="4"/>
  <c r="B80" i="4"/>
  <c r="B64" i="4"/>
  <c r="B65" i="4"/>
  <c r="B66" i="4"/>
  <c r="B63" i="4"/>
  <c r="B46" i="4"/>
  <c r="B47" i="4"/>
  <c r="B48" i="4"/>
  <c r="B45" i="4"/>
  <c r="B31" i="4"/>
  <c r="B13" i="4"/>
  <c r="B11" i="4"/>
  <c r="B12" i="4"/>
  <c r="B30" i="4"/>
  <c r="B10" i="4"/>
  <c r="C14" i="7" l="1"/>
  <c r="C16" i="7"/>
  <c r="C17" i="7"/>
  <c r="C11" i="7"/>
  <c r="C18" i="7"/>
  <c r="C12" i="7"/>
  <c r="C13" i="7"/>
  <c r="C10" i="7"/>
  <c r="C15" i="7"/>
  <c r="C41" i="7"/>
  <c r="C32" i="7"/>
  <c r="C26" i="7"/>
  <c r="C28" i="7"/>
  <c r="C24" i="7"/>
  <c r="C19" i="7"/>
  <c r="C20" i="7"/>
  <c r="C23" i="7"/>
  <c r="C30" i="7"/>
  <c r="C34" i="7"/>
  <c r="C21" i="7"/>
  <c r="C37" i="7"/>
  <c r="C25" i="7"/>
  <c r="C39" i="7"/>
  <c r="C22" i="7"/>
  <c r="G97" i="7" a="1"/>
  <c r="E97" i="7" a="1"/>
  <c r="F97" i="7" a="1"/>
  <c r="J83" i="7" a="1"/>
  <c r="L84" i="7" a="1"/>
  <c r="M82" i="7" a="1"/>
  <c r="E81" i="7" a="1"/>
  <c r="F81" i="7" a="1"/>
  <c r="G83" i="7" a="1"/>
  <c r="G84" i="7" a="1"/>
  <c r="H82" i="7" a="1"/>
  <c r="I81" i="7" a="1"/>
  <c r="M80" i="7" a="1"/>
  <c r="E88" i="7" a="1"/>
  <c r="M96" i="7" a="1"/>
  <c r="H80" i="7" a="1"/>
  <c r="L85" i="7" a="1"/>
  <c r="M88" i="7" a="1"/>
  <c r="L96" i="7" a="1"/>
  <c r="I80" i="7" a="1"/>
  <c r="E100" i="7" a="1"/>
  <c r="F100" i="7" a="1"/>
  <c r="F101" i="7" a="1"/>
  <c r="H99" i="7" a="1"/>
  <c r="J98" i="7" a="1"/>
  <c r="I100" i="7" a="1"/>
  <c r="I101" i="7" a="1"/>
  <c r="I99" i="7" a="1"/>
  <c r="I98" i="7" a="1"/>
  <c r="M103" i="7" a="1"/>
  <c r="K104" i="7" a="1"/>
  <c r="I105" i="7" a="1"/>
  <c r="I114" i="7" a="1"/>
  <c r="H103" i="7" a="1"/>
  <c r="J104" i="7" a="1"/>
  <c r="L105" i="7" a="1"/>
  <c r="L114" i="7" a="1"/>
  <c r="I97" i="7" a="1"/>
  <c r="H97" i="7" a="1"/>
  <c r="L83" i="7" a="1"/>
  <c r="E84" i="7" a="1"/>
  <c r="F84" i="7" a="1"/>
  <c r="G82" i="7" a="1"/>
  <c r="H81" i="7" a="1"/>
  <c r="I83" i="7" a="1"/>
  <c r="I84" i="7" a="1"/>
  <c r="J82" i="7" a="1"/>
  <c r="K81" i="7" a="1"/>
  <c r="K80" i="7" a="1"/>
  <c r="G85" i="7" a="1"/>
  <c r="F88" i="7" a="1"/>
  <c r="F80" i="7" a="1"/>
  <c r="E85" i="7" a="1"/>
  <c r="F85" i="7" a="1"/>
  <c r="G88" i="7" a="1"/>
  <c r="F96" i="7" a="1"/>
  <c r="I96" i="7" a="1"/>
  <c r="H100" i="7" a="1"/>
  <c r="J101" i="7" a="1"/>
  <c r="J99" i="7" a="1"/>
  <c r="L98" i="7" a="1"/>
  <c r="K100" i="7" a="1"/>
  <c r="K101" i="7" a="1"/>
  <c r="K99" i="7" a="1"/>
  <c r="K98" i="7" a="1"/>
  <c r="H98" i="7" a="1"/>
  <c r="M104" i="7" a="1"/>
  <c r="M105" i="7" a="1"/>
  <c r="K114" i="7" a="1"/>
  <c r="J103" i="7" a="1"/>
  <c r="L104" i="7" a="1"/>
  <c r="E105" i="7" a="1"/>
  <c r="F105" i="7" a="1"/>
  <c r="F114" i="7" a="1"/>
  <c r="F115" i="7" a="1"/>
  <c r="M117" i="7" a="1"/>
  <c r="E118" i="7" a="1"/>
  <c r="E120" i="7" a="1"/>
  <c r="E115" i="7" a="1"/>
  <c r="M115" i="7" a="1"/>
  <c r="H117" i="7" a="1"/>
  <c r="I118" i="7" a="1"/>
  <c r="I120" i="7" a="1"/>
  <c r="M116" i="7" a="1"/>
  <c r="E121" i="7" a="1"/>
  <c r="F121" i="7" a="1"/>
  <c r="M86" i="7" a="1"/>
  <c r="L116" i="7" a="1"/>
  <c r="M121" i="7" a="1"/>
  <c r="E122" i="7" a="1"/>
  <c r="F122" i="7" a="1"/>
  <c r="H86" i="7" a="1"/>
  <c r="M102" i="7" a="1"/>
  <c r="K119" i="7" a="1"/>
  <c r="L87" i="7" a="1"/>
  <c r="L102" i="7" a="1"/>
  <c r="L119" i="7" a="1"/>
  <c r="M87" i="7" a="1"/>
  <c r="K102" i="7" a="1"/>
  <c r="I89" i="7" a="1"/>
  <c r="H114" i="7" a="1"/>
  <c r="L115" i="7" a="1"/>
  <c r="F118" i="7" a="1"/>
  <c r="K115" i="7" a="1"/>
  <c r="K118" i="7" a="1"/>
  <c r="H120" i="7" a="1"/>
  <c r="H121" i="7" a="1"/>
  <c r="E116" i="7" a="1"/>
  <c r="G121" i="7" a="1"/>
  <c r="J86" i="7" a="1"/>
  <c r="M119" i="7" a="1"/>
  <c r="E119" i="7" a="1"/>
  <c r="F119" i="7" a="1"/>
  <c r="K89" i="7" a="1"/>
  <c r="H89" i="7" a="1"/>
  <c r="L106" i="7" a="1"/>
  <c r="M107" i="7" a="1"/>
  <c r="I107" i="7" a="1"/>
  <c r="K106" i="7" a="1"/>
  <c r="M123" i="7" a="1"/>
  <c r="F123" i="7" a="1"/>
  <c r="E123" i="7" a="1"/>
  <c r="E80" i="7" a="1"/>
  <c r="G89" i="7" a="1"/>
  <c r="J106" i="7" a="1"/>
  <c r="H107" i="7" a="1"/>
  <c r="K97" i="7" a="1"/>
  <c r="J97" i="7" a="1"/>
  <c r="E83" i="7" a="1"/>
  <c r="F83" i="7" a="1"/>
  <c r="H84" i="7" a="1"/>
  <c r="I82" i="7" a="1"/>
  <c r="J81" i="7" a="1"/>
  <c r="K83" i="7" a="1"/>
  <c r="K84" i="7" a="1"/>
  <c r="L82" i="7" a="1"/>
  <c r="M81" i="7" a="1"/>
  <c r="G80" i="7" a="1"/>
  <c r="I85" i="7" a="1"/>
  <c r="H88" i="7" a="1"/>
  <c r="G96" i="7" a="1"/>
  <c r="L80" i="7" a="1"/>
  <c r="H85" i="7" a="1"/>
  <c r="I88" i="7" a="1"/>
  <c r="H96" i="7" a="1"/>
  <c r="L88" i="7" a="1"/>
  <c r="J100" i="7" a="1"/>
  <c r="L101" i="7" a="1"/>
  <c r="L99" i="7" a="1"/>
  <c r="E98" i="7" a="1"/>
  <c r="M100" i="7" a="1"/>
  <c r="M101" i="7" a="1"/>
  <c r="M99" i="7" a="1"/>
  <c r="M98" i="7" a="1"/>
  <c r="H101" i="7" a="1"/>
  <c r="G103" i="7" a="1"/>
  <c r="G104" i="7" a="1"/>
  <c r="M114" i="7" a="1"/>
  <c r="L103" i="7" a="1"/>
  <c r="E104" i="7" a="1"/>
  <c r="F104" i="7" a="1"/>
  <c r="H105" i="7" a="1"/>
  <c r="M97" i="7" a="1"/>
  <c r="L97" i="7" a="1"/>
  <c r="F86" i="7" a="1"/>
  <c r="H83" i="7" a="1"/>
  <c r="J84" i="7" a="1"/>
  <c r="K82" i="7" a="1"/>
  <c r="L81" i="7" a="1"/>
  <c r="M83" i="7" a="1"/>
  <c r="M84" i="7" a="1"/>
  <c r="E82" i="7" a="1"/>
  <c r="F82" i="7" a="1"/>
  <c r="G81" i="7" a="1"/>
  <c r="M85" i="7" a="1"/>
  <c r="J88" i="7" a="1"/>
  <c r="K96" i="7" a="1"/>
  <c r="J80" i="7" a="1"/>
  <c r="J85" i="7" a="1"/>
  <c r="K88" i="7" a="1"/>
  <c r="J96" i="7" a="1"/>
  <c r="K85" i="7" a="1"/>
  <c r="L100" i="7" a="1"/>
  <c r="E101" i="7" a="1"/>
  <c r="E99" i="7" a="1"/>
  <c r="F99" i="7" a="1"/>
  <c r="F98" i="7" a="1"/>
  <c r="G100" i="7" a="1"/>
  <c r="G101" i="7" a="1"/>
  <c r="G99" i="7" a="1"/>
  <c r="G98" i="7" a="1"/>
  <c r="K103" i="7" a="1"/>
  <c r="I104" i="7" a="1"/>
  <c r="G105" i="7" a="1"/>
  <c r="E103" i="7" a="1"/>
  <c r="F103" i="7" a="1"/>
  <c r="H104" i="7" a="1"/>
  <c r="J105" i="7" a="1"/>
  <c r="J114" i="7" a="1"/>
  <c r="K105" i="7" a="1"/>
  <c r="J115" i="7" a="1"/>
  <c r="I117" i="7" a="1"/>
  <c r="J118" i="7" a="1"/>
  <c r="J120" i="7" a="1"/>
  <c r="I115" i="7" a="1"/>
  <c r="L117" i="7" a="1"/>
  <c r="M118" i="7" a="1"/>
  <c r="M120" i="7" a="1"/>
  <c r="H118" i="7" a="1"/>
  <c r="I116" i="7" a="1"/>
  <c r="J121" i="7" a="1"/>
  <c r="I122" i="7" a="1"/>
  <c r="I86" i="7" a="1"/>
  <c r="H116" i="7" a="1"/>
  <c r="I121" i="7" a="1"/>
  <c r="J122" i="7" a="1"/>
  <c r="L86" i="7" a="1"/>
  <c r="G86" i="7" a="1"/>
  <c r="G102" i="7" a="1"/>
  <c r="G119" i="7" a="1"/>
  <c r="F87" i="7" a="1"/>
  <c r="H102" i="7" a="1"/>
  <c r="H119" i="7" a="1"/>
  <c r="I87" i="7" a="1"/>
  <c r="M89" i="7" a="1"/>
  <c r="E89" i="7" a="1"/>
  <c r="G114" i="7" a="1"/>
  <c r="G117" i="7" a="1"/>
  <c r="F120" i="7" a="1"/>
  <c r="J117" i="7" a="1"/>
  <c r="K120" i="7" a="1"/>
  <c r="G116" i="7" a="1"/>
  <c r="G122" i="7" a="1"/>
  <c r="F116" i="7" a="1"/>
  <c r="H122" i="7" a="1"/>
  <c r="E102" i="7" a="1"/>
  <c r="E87" i="7" a="1"/>
  <c r="F102" i="7" a="1"/>
  <c r="G87" i="7" a="1"/>
  <c r="L89" i="7" a="1"/>
  <c r="G107" i="7" a="1"/>
  <c r="H106" i="7" a="1"/>
  <c r="K107" i="7" a="1"/>
  <c r="F107" i="7" a="1"/>
  <c r="G106" i="7" a="1"/>
  <c r="J123" i="7" a="1"/>
  <c r="I123" i="7" a="1"/>
  <c r="C104" i="7" a="1"/>
  <c r="E114" i="7" a="1"/>
  <c r="F89" i="7" a="1"/>
  <c r="L107" i="7" a="1"/>
  <c r="I106" i="7" a="1"/>
  <c r="K123" i="7" a="1"/>
  <c r="L123" i="7" a="1"/>
  <c r="E96" i="7" a="1"/>
  <c r="H115" i="7" a="1"/>
  <c r="L118" i="7" a="1"/>
  <c r="G115" i="7" a="1"/>
  <c r="F117" i="7" a="1"/>
  <c r="G120" i="7" a="1"/>
  <c r="L121" i="7" a="1"/>
  <c r="K86" i="7" a="1"/>
  <c r="K121" i="7" a="1"/>
  <c r="E86" i="7" a="1"/>
  <c r="I102" i="7" a="1"/>
  <c r="H87" i="7" a="1"/>
  <c r="J119" i="7" a="1"/>
  <c r="J87" i="7" a="1"/>
  <c r="E107" i="7" a="1"/>
  <c r="J107" i="7" a="1"/>
  <c r="E106" i="7" a="1"/>
  <c r="G123" i="7" a="1"/>
  <c r="C103" i="7" a="1"/>
  <c r="C87" i="7" a="1"/>
  <c r="C122" i="7" a="1"/>
  <c r="I103" i="7" a="1"/>
  <c r="K117" i="7" a="1"/>
  <c r="L120" i="7" a="1"/>
  <c r="E117" i="7" a="1"/>
  <c r="G118" i="7" a="1"/>
  <c r="K116" i="7" a="1"/>
  <c r="M122" i="7" a="1"/>
  <c r="J116" i="7" a="1"/>
  <c r="L122" i="7" a="1"/>
  <c r="K122" i="7" a="1"/>
  <c r="I119" i="7" a="1"/>
  <c r="J102" i="7" a="1"/>
  <c r="K87" i="7" a="1"/>
  <c r="J89" i="7" a="1"/>
  <c r="F106" i="7" a="1"/>
  <c r="M106" i="7" a="1"/>
  <c r="H123" i="7" a="1"/>
  <c r="C88" i="7" a="1"/>
  <c r="C121" i="7" a="1"/>
  <c r="C85" i="7" a="1"/>
  <c r="C101" i="7" a="1"/>
  <c r="C105" i="7" a="1"/>
  <c r="C82" i="7" a="1"/>
  <c r="C99" i="7" a="1"/>
  <c r="C84" i="7" a="1"/>
  <c r="C81" i="7" a="1"/>
  <c r="C80" i="7" a="1"/>
  <c r="C98" i="7" a="1"/>
  <c r="C117" i="7" a="1"/>
  <c r="C102" i="7" a="1"/>
  <c r="C89" i="7" a="1"/>
  <c r="C120" i="7" a="1"/>
  <c r="C97" i="7" a="1"/>
  <c r="C96" i="7" a="1"/>
  <c r="C116" i="7" a="1"/>
  <c r="C100" i="7" a="1"/>
  <c r="C119" i="7" a="1"/>
  <c r="C115" i="7" a="1"/>
  <c r="C114" i="7" a="1"/>
  <c r="C83" i="7" a="1"/>
  <c r="C118" i="7" a="1"/>
  <c r="C86" i="7" a="1"/>
  <c r="C106" i="7" a="1"/>
  <c r="C107" i="7" a="1"/>
  <c r="C123" i="7" a="1"/>
  <c r="C121" i="7" l="1"/>
  <c r="C88" i="7"/>
  <c r="H123" i="7"/>
  <c r="M106" i="7"/>
  <c r="F106" i="7"/>
  <c r="J89" i="7"/>
  <c r="K87" i="7"/>
  <c r="J102" i="7"/>
  <c r="I119" i="7"/>
  <c r="K122" i="7"/>
  <c r="L122" i="7"/>
  <c r="J116" i="7"/>
  <c r="M122" i="7"/>
  <c r="K116" i="7"/>
  <c r="G118" i="7"/>
  <c r="E117" i="7"/>
  <c r="L120" i="7"/>
  <c r="K117" i="7"/>
  <c r="I103" i="7"/>
  <c r="C122" i="7"/>
  <c r="C87" i="7"/>
  <c r="C103" i="7"/>
  <c r="G123" i="7"/>
  <c r="E106" i="7"/>
  <c r="J107" i="7"/>
  <c r="E107" i="7"/>
  <c r="J87" i="7"/>
  <c r="J119" i="7"/>
  <c r="H87" i="7"/>
  <c r="I102" i="7"/>
  <c r="E86" i="7"/>
  <c r="K121" i="7"/>
  <c r="K86" i="7"/>
  <c r="L121" i="7"/>
  <c r="G120" i="7"/>
  <c r="F117" i="7"/>
  <c r="G115" i="7"/>
  <c r="L118" i="7"/>
  <c r="H115" i="7"/>
  <c r="E96" i="7"/>
  <c r="L123" i="7"/>
  <c r="K123" i="7"/>
  <c r="I106" i="7"/>
  <c r="L107" i="7"/>
  <c r="F89" i="7"/>
  <c r="E114" i="7"/>
  <c r="C104" i="7"/>
  <c r="I123" i="7"/>
  <c r="J123" i="7"/>
  <c r="G106" i="7"/>
  <c r="F107" i="7"/>
  <c r="K107" i="7"/>
  <c r="H106" i="7"/>
  <c r="G107" i="7"/>
  <c r="L89" i="7"/>
  <c r="G87" i="7"/>
  <c r="F102" i="7"/>
  <c r="E87" i="7"/>
  <c r="E102" i="7"/>
  <c r="H122" i="7"/>
  <c r="F116" i="7"/>
  <c r="G122" i="7"/>
  <c r="G116" i="7"/>
  <c r="K120" i="7"/>
  <c r="J117" i="7"/>
  <c r="F120" i="7"/>
  <c r="G117" i="7"/>
  <c r="G114" i="7"/>
  <c r="E89" i="7"/>
  <c r="M89" i="7"/>
  <c r="I87" i="7"/>
  <c r="H119" i="7"/>
  <c r="H102" i="7"/>
  <c r="F87" i="7"/>
  <c r="G119" i="7"/>
  <c r="G102" i="7"/>
  <c r="G86" i="7"/>
  <c r="L86" i="7"/>
  <c r="J122" i="7"/>
  <c r="I121" i="7"/>
  <c r="H116" i="7"/>
  <c r="I86" i="7"/>
  <c r="I122" i="7"/>
  <c r="J121" i="7"/>
  <c r="I116" i="7"/>
  <c r="H118" i="7"/>
  <c r="M120" i="7"/>
  <c r="M118" i="7"/>
  <c r="L117" i="7"/>
  <c r="I115" i="7"/>
  <c r="J120" i="7"/>
  <c r="J118" i="7"/>
  <c r="I117" i="7"/>
  <c r="J115" i="7"/>
  <c r="K105" i="7"/>
  <c r="J114" i="7"/>
  <c r="J105" i="7"/>
  <c r="H104" i="7"/>
  <c r="F103" i="7"/>
  <c r="E103" i="7"/>
  <c r="G105" i="7"/>
  <c r="I104" i="7"/>
  <c r="K103" i="7"/>
  <c r="G98" i="7"/>
  <c r="G99" i="7"/>
  <c r="G101" i="7"/>
  <c r="G100" i="7"/>
  <c r="F98" i="7"/>
  <c r="F99" i="7"/>
  <c r="E99" i="7"/>
  <c r="E101" i="7"/>
  <c r="L100" i="7"/>
  <c r="K85" i="7"/>
  <c r="J96" i="7"/>
  <c r="K88" i="7"/>
  <c r="J85" i="7"/>
  <c r="J80" i="7"/>
  <c r="K96" i="7"/>
  <c r="J88" i="7"/>
  <c r="M85" i="7"/>
  <c r="G81" i="7"/>
  <c r="F82" i="7"/>
  <c r="E82" i="7"/>
  <c r="M84" i="7"/>
  <c r="M83" i="7"/>
  <c r="L81" i="7"/>
  <c r="K82" i="7"/>
  <c r="J84" i="7"/>
  <c r="H83" i="7"/>
  <c r="F86" i="7"/>
  <c r="L97" i="7"/>
  <c r="M97" i="7"/>
  <c r="H105" i="7"/>
  <c r="F104" i="7"/>
  <c r="E104" i="7"/>
  <c r="L103" i="7"/>
  <c r="M114" i="7"/>
  <c r="G104" i="7"/>
  <c r="G103" i="7"/>
  <c r="H101" i="7"/>
  <c r="M98" i="7"/>
  <c r="M99" i="7"/>
  <c r="M101" i="7"/>
  <c r="M100" i="7"/>
  <c r="E98" i="7"/>
  <c r="L99" i="7"/>
  <c r="L101" i="7"/>
  <c r="J100" i="7"/>
  <c r="L88" i="7"/>
  <c r="H96" i="7"/>
  <c r="I88" i="7"/>
  <c r="H85" i="7"/>
  <c r="L80" i="7"/>
  <c r="G96" i="7"/>
  <c r="H88" i="7"/>
  <c r="I85" i="7"/>
  <c r="G80" i="7"/>
  <c r="M81" i="7"/>
  <c r="L82" i="7"/>
  <c r="K84" i="7"/>
  <c r="K83" i="7"/>
  <c r="J81" i="7"/>
  <c r="I82" i="7"/>
  <c r="H84" i="7"/>
  <c r="F83" i="7"/>
  <c r="E83" i="7"/>
  <c r="J97" i="7"/>
  <c r="K97" i="7"/>
  <c r="H107" i="7"/>
  <c r="J106" i="7"/>
  <c r="G89" i="7"/>
  <c r="E80" i="7"/>
  <c r="BB80" i="7" s="1" a="1"/>
  <c r="BB80" i="7" s="1"/>
  <c r="E123" i="7"/>
  <c r="F123" i="7"/>
  <c r="M123" i="7"/>
  <c r="K106" i="7"/>
  <c r="I107" i="7"/>
  <c r="M107" i="7"/>
  <c r="L106" i="7"/>
  <c r="H89" i="7"/>
  <c r="K89" i="7"/>
  <c r="F119" i="7"/>
  <c r="E119" i="7"/>
  <c r="M119" i="7"/>
  <c r="J86" i="7"/>
  <c r="G121" i="7"/>
  <c r="E116" i="7"/>
  <c r="H121" i="7"/>
  <c r="H120" i="7"/>
  <c r="K118" i="7"/>
  <c r="K115" i="7"/>
  <c r="F118" i="7"/>
  <c r="L115" i="7"/>
  <c r="H114" i="7"/>
  <c r="I89" i="7"/>
  <c r="K102" i="7"/>
  <c r="M87" i="7"/>
  <c r="L119" i="7"/>
  <c r="L102" i="7"/>
  <c r="L87" i="7"/>
  <c r="K119" i="7"/>
  <c r="M102" i="7"/>
  <c r="H86" i="7"/>
  <c r="F122" i="7"/>
  <c r="E122" i="7"/>
  <c r="M121" i="7"/>
  <c r="L116" i="7"/>
  <c r="M86" i="7"/>
  <c r="F121" i="7"/>
  <c r="E121" i="7"/>
  <c r="M116" i="7"/>
  <c r="I120" i="7"/>
  <c r="I118" i="7"/>
  <c r="H117" i="7"/>
  <c r="M115" i="7"/>
  <c r="E115" i="7"/>
  <c r="E120" i="7"/>
  <c r="E118" i="7"/>
  <c r="M117" i="7"/>
  <c r="F115" i="7"/>
  <c r="F114" i="7"/>
  <c r="F105" i="7"/>
  <c r="E105" i="7"/>
  <c r="L104" i="7"/>
  <c r="J103" i="7"/>
  <c r="K114" i="7"/>
  <c r="M105" i="7"/>
  <c r="M104" i="7"/>
  <c r="H98" i="7"/>
  <c r="K98" i="7"/>
  <c r="K99" i="7"/>
  <c r="K101" i="7"/>
  <c r="K100" i="7"/>
  <c r="L98" i="7"/>
  <c r="J99" i="7"/>
  <c r="J101" i="7"/>
  <c r="H100" i="7"/>
  <c r="I96" i="7"/>
  <c r="F96" i="7"/>
  <c r="G88" i="7"/>
  <c r="F85" i="7"/>
  <c r="E85" i="7"/>
  <c r="F80" i="7"/>
  <c r="F88" i="7"/>
  <c r="G85" i="7"/>
  <c r="K80" i="7"/>
  <c r="K81" i="7"/>
  <c r="J82" i="7"/>
  <c r="I84" i="7"/>
  <c r="I83" i="7"/>
  <c r="H81" i="7"/>
  <c r="G82" i="7"/>
  <c r="F84" i="7"/>
  <c r="E84" i="7"/>
  <c r="L83" i="7"/>
  <c r="H97" i="7"/>
  <c r="I97" i="7"/>
  <c r="L114" i="7"/>
  <c r="L105" i="7"/>
  <c r="J104" i="7"/>
  <c r="H103" i="7"/>
  <c r="I114" i="7"/>
  <c r="I105" i="7"/>
  <c r="K104" i="7"/>
  <c r="M103" i="7"/>
  <c r="I98" i="7"/>
  <c r="I99" i="7"/>
  <c r="I101" i="7"/>
  <c r="I100" i="7"/>
  <c r="J98" i="7"/>
  <c r="H99" i="7"/>
  <c r="F101" i="7"/>
  <c r="F100" i="7"/>
  <c r="E100" i="7"/>
  <c r="I80" i="7"/>
  <c r="L96" i="7"/>
  <c r="M88" i="7"/>
  <c r="L85" i="7"/>
  <c r="H80" i="7"/>
  <c r="M96" i="7"/>
  <c r="E88" i="7"/>
  <c r="M80" i="7"/>
  <c r="I81" i="7"/>
  <c r="H82" i="7"/>
  <c r="G84" i="7"/>
  <c r="G83" i="7"/>
  <c r="F81" i="7"/>
  <c r="E81" i="7"/>
  <c r="M82" i="7"/>
  <c r="L84" i="7"/>
  <c r="J83" i="7"/>
  <c r="F97" i="7"/>
  <c r="E97" i="7"/>
  <c r="G97" i="7"/>
  <c r="C85" i="7"/>
  <c r="C119" i="7"/>
  <c r="C101" i="7"/>
  <c r="C115" i="7"/>
  <c r="C97" i="7"/>
  <c r="C81" i="7"/>
  <c r="C105" i="7"/>
  <c r="C114" i="7"/>
  <c r="C96" i="7"/>
  <c r="C80" i="7"/>
  <c r="C116" i="7"/>
  <c r="C98" i="7"/>
  <c r="C82" i="7"/>
  <c r="C117" i="7"/>
  <c r="C99" i="7"/>
  <c r="C83" i="7"/>
  <c r="C84" i="7"/>
  <c r="C118" i="7"/>
  <c r="C100" i="7"/>
  <c r="C86" i="7"/>
  <c r="C120" i="7"/>
  <c r="C102" i="7"/>
  <c r="C106" i="7"/>
  <c r="C123" i="7"/>
  <c r="C89" i="7"/>
  <c r="C107" i="7"/>
  <c r="E39" i="8"/>
  <c r="H7" i="8"/>
  <c r="H39" i="8" s="1"/>
  <c r="H42" i="8" s="1"/>
  <c r="AE87" i="7" l="1"/>
  <c r="AM107" i="7"/>
  <c r="AG83" i="7"/>
  <c r="AD82" i="7"/>
  <c r="AJ83" i="7"/>
  <c r="AM106" i="7"/>
  <c r="AF85" i="7"/>
  <c r="AI86" i="7"/>
  <c r="AF88" i="7"/>
  <c r="AM102" i="7"/>
  <c r="AD88" i="7"/>
  <c r="AK81" i="7"/>
  <c r="AF87" i="7"/>
  <c r="AF89" i="7"/>
  <c r="AM99" i="7"/>
  <c r="AG87" i="7"/>
  <c r="AE82" i="7"/>
  <c r="AD87" i="7"/>
  <c r="AM104" i="7"/>
  <c r="AF86" i="7"/>
  <c r="AE89" i="7"/>
  <c r="AK87" i="7"/>
  <c r="AE84" i="7"/>
  <c r="AM108" i="7"/>
  <c r="AE88" i="7"/>
  <c r="AH81" i="7"/>
  <c r="AI81" i="7"/>
  <c r="AI85" i="7"/>
  <c r="AJ88" i="7"/>
  <c r="AD89" i="7"/>
  <c r="AI89" i="7"/>
  <c r="AK89" i="7"/>
  <c r="AH86" i="7"/>
  <c r="AM100" i="7"/>
  <c r="AG82" i="7"/>
  <c r="AM111" i="7"/>
  <c r="AM113" i="7"/>
  <c r="AJ86" i="7"/>
  <c r="AH89" i="7"/>
  <c r="AE81" i="7"/>
  <c r="AM117" i="7"/>
  <c r="AM112" i="7"/>
  <c r="AD86" i="7"/>
  <c r="AF84" i="7"/>
  <c r="AI83" i="7"/>
  <c r="AM110" i="7"/>
  <c r="AG85" i="7"/>
  <c r="AH88" i="7"/>
  <c r="AK84" i="7"/>
  <c r="AM103" i="7"/>
  <c r="AF82" i="7"/>
  <c r="AD85" i="7"/>
  <c r="AG81" i="7"/>
  <c r="AI82" i="7"/>
  <c r="AG84" i="7"/>
  <c r="AM96" i="7"/>
  <c r="AI84" i="7"/>
  <c r="AI87" i="7"/>
  <c r="AE85" i="7"/>
  <c r="AG89" i="7"/>
  <c r="AJ82" i="7"/>
  <c r="AK85" i="7"/>
  <c r="AJ89" i="7"/>
  <c r="AE83" i="7"/>
  <c r="AI88" i="7"/>
  <c r="AM98" i="7"/>
  <c r="AM115" i="7"/>
  <c r="AE86" i="7"/>
  <c r="AH85" i="7"/>
  <c r="AG88" i="7"/>
  <c r="AJ87" i="7"/>
  <c r="AH84" i="7"/>
  <c r="AM97" i="7"/>
  <c r="AH87" i="7"/>
  <c r="AK82" i="7"/>
  <c r="AM101" i="7"/>
  <c r="AK88" i="7"/>
  <c r="AJ81" i="7"/>
  <c r="AF81" i="7"/>
  <c r="AK83" i="7"/>
  <c r="AH83" i="7"/>
  <c r="AM109" i="7"/>
  <c r="AG86" i="7"/>
  <c r="AJ84" i="7"/>
  <c r="AM105" i="7"/>
  <c r="AM114" i="7"/>
  <c r="AK86" i="7"/>
  <c r="AD81" i="7"/>
  <c r="AD84" i="7"/>
  <c r="AH82" i="7"/>
  <c r="AD83" i="7"/>
  <c r="AJ85" i="7"/>
  <c r="AM116" i="7"/>
  <c r="AF83" i="7"/>
  <c r="N85" i="7" l="1"/>
  <c r="BB85" i="7" a="1"/>
  <c r="BB85" i="7" s="1"/>
  <c r="BC85" i="7" s="1" a="1"/>
  <c r="BC85" i="7" s="1"/>
  <c r="AC85" i="7"/>
  <c r="O85" i="7"/>
  <c r="AR117" i="7"/>
  <c r="AF123" i="7"/>
  <c r="AI115" i="7"/>
  <c r="AU109" i="7"/>
  <c r="AH121" i="7"/>
  <c r="AT115" i="7"/>
  <c r="AW102" i="7"/>
  <c r="AK102" i="7"/>
  <c r="AF102" i="7"/>
  <c r="AR102" i="7"/>
  <c r="AU112" i="7"/>
  <c r="AI118" i="7"/>
  <c r="AF121" i="7"/>
  <c r="AR115" i="7"/>
  <c r="AF105" i="7"/>
  <c r="AR105" i="7"/>
  <c r="AW114" i="7"/>
  <c r="AK120" i="7"/>
  <c r="N82" i="7"/>
  <c r="O82" i="7"/>
  <c r="AC82" i="7"/>
  <c r="BB82" i="7" a="1"/>
  <c r="BB82" i="7" s="1"/>
  <c r="BC82" i="7" s="1" a="1"/>
  <c r="BC82" i="7" s="1"/>
  <c r="BD82" i="7" s="1" a="1"/>
  <c r="BD82" i="7" s="1"/>
  <c r="BE82" i="7" s="1" a="1"/>
  <c r="BE82" i="7" s="1"/>
  <c r="AQ100" i="7"/>
  <c r="AE100" i="7"/>
  <c r="AV100" i="7"/>
  <c r="AJ100" i="7"/>
  <c r="AU98" i="7"/>
  <c r="AI98" i="7"/>
  <c r="AK100" i="7"/>
  <c r="AW100" i="7"/>
  <c r="G125" i="7"/>
  <c r="AE114" i="7"/>
  <c r="AQ108" i="7"/>
  <c r="G124" i="7"/>
  <c r="N115" i="7"/>
  <c r="AX109" i="7" s="1"/>
  <c r="AC115" i="7"/>
  <c r="O115" i="7"/>
  <c r="AY109" i="7" s="1"/>
  <c r="AO109" i="7"/>
  <c r="AJ119" i="7"/>
  <c r="AV113" i="7"/>
  <c r="AS113" i="7"/>
  <c r="AG119" i="7"/>
  <c r="E108" i="7"/>
  <c r="N96" i="7"/>
  <c r="AO96" i="7"/>
  <c r="BB96" i="7" s="1" a="1"/>
  <c r="BB96" i="7" s="1"/>
  <c r="O96" i="7"/>
  <c r="AY96" i="7" s="1"/>
  <c r="Z18" i="7"/>
  <c r="AC96" i="7"/>
  <c r="E109" i="7"/>
  <c r="AW106" i="7"/>
  <c r="AK106" i="7"/>
  <c r="AT97" i="7"/>
  <c r="AH97" i="7"/>
  <c r="AD118" i="7"/>
  <c r="AP112" i="7"/>
  <c r="AD122" i="7"/>
  <c r="AP116" i="7"/>
  <c r="AC81" i="7"/>
  <c r="O81" i="7"/>
  <c r="BB81" i="7" a="1"/>
  <c r="BB81" i="7" s="1"/>
  <c r="BC81" i="7" s="1" a="1"/>
  <c r="BC81" i="7" s="1"/>
  <c r="BD81" i="7" s="1" a="1"/>
  <c r="BD81" i="7" s="1"/>
  <c r="BE81" i="7" s="1" a="1"/>
  <c r="BE81" i="7" s="1"/>
  <c r="BF81" i="7" s="1" a="1"/>
  <c r="BF81" i="7" s="1"/>
  <c r="BG81" i="7" s="1" a="1"/>
  <c r="BG81" i="7" s="1"/>
  <c r="BH81" i="7" s="1" a="1"/>
  <c r="BH81" i="7" s="1"/>
  <c r="BI81" i="7" s="1" a="1"/>
  <c r="BI81" i="7" s="1"/>
  <c r="BJ81" i="7" s="1" a="1"/>
  <c r="BJ81" i="7" s="1"/>
  <c r="N81" i="7"/>
  <c r="AP99" i="7"/>
  <c r="AD99" i="7"/>
  <c r="AV102" i="7"/>
  <c r="AJ102" i="7"/>
  <c r="G91" i="7"/>
  <c r="AE80" i="7"/>
  <c r="G90" i="7"/>
  <c r="H91" i="7"/>
  <c r="H90" i="7"/>
  <c r="AF80" i="7"/>
  <c r="AP108" i="7"/>
  <c r="F124" i="7"/>
  <c r="F125" i="7"/>
  <c r="AD114" i="7"/>
  <c r="AG80" i="7"/>
  <c r="I91" i="7"/>
  <c r="I90" i="7"/>
  <c r="AG98" i="7"/>
  <c r="AS98" i="7"/>
  <c r="AK116" i="7"/>
  <c r="AW110" i="7"/>
  <c r="AT117" i="7"/>
  <c r="AH123" i="7"/>
  <c r="AI105" i="7"/>
  <c r="AU105" i="7"/>
  <c r="AT98" i="7"/>
  <c r="AH98" i="7"/>
  <c r="AG123" i="7"/>
  <c r="AS117" i="7"/>
  <c r="AU99" i="7"/>
  <c r="AI99" i="7"/>
  <c r="AF115" i="7"/>
  <c r="AR109" i="7"/>
  <c r="AP117" i="7"/>
  <c r="AD123" i="7"/>
  <c r="AQ117" i="7"/>
  <c r="AE123" i="7"/>
  <c r="AI104" i="7"/>
  <c r="AU104" i="7"/>
  <c r="AC102" i="7"/>
  <c r="AO102" i="7"/>
  <c r="N102" i="7"/>
  <c r="AX102" i="7" s="1"/>
  <c r="O102" i="7"/>
  <c r="AY102" i="7" s="1"/>
  <c r="AE116" i="7"/>
  <c r="AQ110" i="7"/>
  <c r="AJ97" i="7"/>
  <c r="AV97" i="7"/>
  <c r="AS107" i="7"/>
  <c r="AG107" i="7"/>
  <c r="AU106" i="7"/>
  <c r="AI106" i="7"/>
  <c r="AG122" i="7"/>
  <c r="AS116" i="7"/>
  <c r="J90" i="7"/>
  <c r="AH80" i="7"/>
  <c r="J91" i="7"/>
  <c r="AI107" i="7"/>
  <c r="AU107" i="7"/>
  <c r="AJ99" i="7"/>
  <c r="AV99" i="7"/>
  <c r="AG101" i="7"/>
  <c r="AS101" i="7"/>
  <c r="AH115" i="7"/>
  <c r="AT109" i="7"/>
  <c r="AT107" i="7"/>
  <c r="AH107" i="7"/>
  <c r="AR110" i="7"/>
  <c r="AF116" i="7"/>
  <c r="H124" i="7"/>
  <c r="AR108" i="7"/>
  <c r="AF114" i="7"/>
  <c r="H125" i="7"/>
  <c r="AO99" i="7"/>
  <c r="O99" i="7"/>
  <c r="AY99" i="7" s="1"/>
  <c r="AC99" i="7"/>
  <c r="N99" i="7"/>
  <c r="AX99" i="7" s="1"/>
  <c r="AI119" i="7"/>
  <c r="AU113" i="7"/>
  <c r="AV109" i="7"/>
  <c r="AJ115" i="7"/>
  <c r="L109" i="7"/>
  <c r="AJ96" i="7"/>
  <c r="L108" i="7"/>
  <c r="AV96" i="7"/>
  <c r="AR107" i="7"/>
  <c r="AF107" i="7"/>
  <c r="AU97" i="7"/>
  <c r="AI97" i="7"/>
  <c r="AW97" i="7"/>
  <c r="AK97" i="7"/>
  <c r="AJ114" i="7"/>
  <c r="L125" i="7"/>
  <c r="L124" i="7"/>
  <c r="AV108" i="7"/>
  <c r="BB88" i="7" a="1"/>
  <c r="BB88" i="7" s="1"/>
  <c r="BC88" i="7" s="1" a="1"/>
  <c r="BC88" i="7" s="1"/>
  <c r="BD88" i="7" s="1" a="1"/>
  <c r="BD88" i="7" s="1"/>
  <c r="BE88" i="7" s="1" a="1"/>
  <c r="BE88" i="7" s="1"/>
  <c r="BF88" i="7" s="1" a="1"/>
  <c r="BF88" i="7" s="1"/>
  <c r="O88" i="7"/>
  <c r="N88" i="7"/>
  <c r="AC88" i="7"/>
  <c r="AQ102" i="7"/>
  <c r="AE102" i="7"/>
  <c r="N103" i="7"/>
  <c r="AX103" i="7" s="1"/>
  <c r="AO103" i="7"/>
  <c r="AC103" i="7"/>
  <c r="O103" i="7"/>
  <c r="AY103" i="7" s="1"/>
  <c r="AW115" i="7"/>
  <c r="AK121" i="7"/>
  <c r="AD116" i="7"/>
  <c r="AP110" i="7"/>
  <c r="AE99" i="7"/>
  <c r="AQ99" i="7"/>
  <c r="AE97" i="7"/>
  <c r="AQ97" i="7"/>
  <c r="AQ101" i="7"/>
  <c r="AE101" i="7"/>
  <c r="AU101" i="7"/>
  <c r="AI101" i="7"/>
  <c r="AT96" i="7"/>
  <c r="J109" i="7"/>
  <c r="J108" i="7"/>
  <c r="AH96" i="7"/>
  <c r="O117" i="7"/>
  <c r="AY111" i="7" s="1"/>
  <c r="N117" i="7"/>
  <c r="AX111" i="7" s="1"/>
  <c r="AO111" i="7"/>
  <c r="AC117" i="7"/>
  <c r="AE120" i="7"/>
  <c r="AQ114" i="7"/>
  <c r="I125" i="7"/>
  <c r="I124" i="7"/>
  <c r="AG114" i="7"/>
  <c r="AS108" i="7"/>
  <c r="AE104" i="7"/>
  <c r="AQ104" i="7"/>
  <c r="AJ122" i="7"/>
  <c r="AV116" i="7"/>
  <c r="O87" i="7"/>
  <c r="AC87" i="7"/>
  <c r="BB87" i="7" a="1"/>
  <c r="BB87" i="7" s="1"/>
  <c r="BC87" i="7" s="1" a="1"/>
  <c r="BC87" i="7" s="1"/>
  <c r="BD87" i="7" s="1" a="1"/>
  <c r="BD87" i="7" s="1"/>
  <c r="BE87" i="7" s="1" a="1"/>
  <c r="BE87" i="7" s="1"/>
  <c r="BF87" i="7" s="1" a="1"/>
  <c r="BF87" i="7" s="1"/>
  <c r="N87" i="7"/>
  <c r="AF106" i="7"/>
  <c r="AR106" i="7"/>
  <c r="AH103" i="7"/>
  <c r="AT103" i="7"/>
  <c r="AO108" i="7"/>
  <c r="BB108" i="7" s="1" a="1"/>
  <c r="BB108" i="7" s="1"/>
  <c r="N114" i="7"/>
  <c r="O114" i="7"/>
  <c r="AY108" i="7" s="1"/>
  <c r="AC114" i="7"/>
  <c r="E125" i="7"/>
  <c r="E124" i="7"/>
  <c r="AC123" i="7"/>
  <c r="N123" i="7"/>
  <c r="AX117" i="7" s="1"/>
  <c r="AO117" i="7"/>
  <c r="BB117" i="7" s="1" a="1"/>
  <c r="BB117" i="7" s="1"/>
  <c r="O123" i="7"/>
  <c r="AY117" i="7" s="1"/>
  <c r="AG99" i="7"/>
  <c r="AS99" i="7"/>
  <c r="AI123" i="7"/>
  <c r="AU117" i="7"/>
  <c r="AG100" i="7"/>
  <c r="AS100" i="7"/>
  <c r="AQ98" i="7"/>
  <c r="AE98" i="7"/>
  <c r="AO104" i="7"/>
  <c r="O104" i="7"/>
  <c r="AY104" i="7" s="1"/>
  <c r="AC104" i="7"/>
  <c r="N104" i="7"/>
  <c r="AX104" i="7" s="1"/>
  <c r="AO97" i="7"/>
  <c r="N97" i="7"/>
  <c r="AX97" i="7" s="1"/>
  <c r="O97" i="7"/>
  <c r="AY97" i="7" s="1"/>
  <c r="AC97" i="7"/>
  <c r="AG118" i="7"/>
  <c r="AS112" i="7"/>
  <c r="AF122" i="7"/>
  <c r="AR116" i="7"/>
  <c r="AV101" i="7"/>
  <c r="AJ101" i="7"/>
  <c r="AV114" i="7"/>
  <c r="AJ120" i="7"/>
  <c r="M90" i="7"/>
  <c r="M91" i="7"/>
  <c r="AK80" i="7"/>
  <c r="N84" i="7"/>
  <c r="BB84" i="7" a="1"/>
  <c r="BB84" i="7" s="1"/>
  <c r="BC84" i="7" s="1" a="1"/>
  <c r="BC84" i="7" s="1"/>
  <c r="BD84" i="7" s="1" a="1"/>
  <c r="BD84" i="7" s="1"/>
  <c r="BE84" i="7" s="1" a="1"/>
  <c r="BE84" i="7" s="1"/>
  <c r="BF84" i="7" s="1" a="1"/>
  <c r="BF84" i="7" s="1"/>
  <c r="BG84" i="7" s="1" a="1"/>
  <c r="BG84" i="7" s="1"/>
  <c r="BH84" i="7" s="1" a="1"/>
  <c r="BH84" i="7" s="1"/>
  <c r="BI84" i="7" s="1" a="1"/>
  <c r="BI84" i="7" s="1"/>
  <c r="BJ84" i="7" s="1" a="1"/>
  <c r="BJ84" i="7" s="1"/>
  <c r="AC84" i="7"/>
  <c r="O84" i="7"/>
  <c r="AT99" i="7"/>
  <c r="AH99" i="7"/>
  <c r="AR113" i="7"/>
  <c r="AF119" i="7"/>
  <c r="AQ106" i="7"/>
  <c r="AE106" i="7"/>
  <c r="AV98" i="7"/>
  <c r="AJ98" i="7"/>
  <c r="AU100" i="7"/>
  <c r="AI100" i="7"/>
  <c r="AP113" i="7"/>
  <c r="AD119" i="7"/>
  <c r="AS111" i="7"/>
  <c r="AG117" i="7"/>
  <c r="AR98" i="7"/>
  <c r="AF98" i="7"/>
  <c r="AE121" i="7"/>
  <c r="AQ115" i="7"/>
  <c r="AK107" i="7"/>
  <c r="AW107" i="7"/>
  <c r="AP115" i="7"/>
  <c r="AD121" i="7"/>
  <c r="AO110" i="7"/>
  <c r="N116" i="7"/>
  <c r="AX110" i="7" s="1"/>
  <c r="AC116" i="7"/>
  <c r="O116" i="7"/>
  <c r="AY110" i="7" s="1"/>
  <c r="AR96" i="7"/>
  <c r="AF96" i="7"/>
  <c r="H109" i="7"/>
  <c r="H108" i="7"/>
  <c r="AF118" i="7"/>
  <c r="AR112" i="7"/>
  <c r="AI120" i="7"/>
  <c r="AU114" i="7"/>
  <c r="J124" i="7"/>
  <c r="AT108" i="7"/>
  <c r="J125" i="7"/>
  <c r="AH114" i="7"/>
  <c r="K91" i="7"/>
  <c r="K90" i="7"/>
  <c r="AI80" i="7"/>
  <c r="AG121" i="7"/>
  <c r="AS115" i="7"/>
  <c r="L91" i="7"/>
  <c r="AJ80" i="7"/>
  <c r="L90" i="7"/>
  <c r="AS114" i="7"/>
  <c r="AG120" i="7"/>
  <c r="AH119" i="7"/>
  <c r="AT113" i="7"/>
  <c r="AP111" i="7"/>
  <c r="AD117" i="7"/>
  <c r="AR103" i="7"/>
  <c r="AF103" i="7"/>
  <c r="AW113" i="7"/>
  <c r="AK119" i="7"/>
  <c r="AK98" i="7"/>
  <c r="AW98" i="7"/>
  <c r="AJ121" i="7"/>
  <c r="AV115" i="7"/>
  <c r="M108" i="7"/>
  <c r="AK96" i="7"/>
  <c r="M109" i="7"/>
  <c r="AW96" i="7"/>
  <c r="AW99" i="7"/>
  <c r="AK99" i="7"/>
  <c r="AH122" i="7"/>
  <c r="AT116" i="7"/>
  <c r="F109" i="7"/>
  <c r="AD96" i="7"/>
  <c r="AP96" i="7"/>
  <c r="F108" i="7"/>
  <c r="AV104" i="7"/>
  <c r="AJ104" i="7"/>
  <c r="AI116" i="7"/>
  <c r="AU110" i="7"/>
  <c r="AQ96" i="7"/>
  <c r="G109" i="7"/>
  <c r="G108" i="7"/>
  <c r="AE96" i="7"/>
  <c r="AP114" i="7"/>
  <c r="AD120" i="7"/>
  <c r="AJ118" i="7"/>
  <c r="AV112" i="7"/>
  <c r="AU115" i="7"/>
  <c r="AI121" i="7"/>
  <c r="AK122" i="7"/>
  <c r="AW116" i="7"/>
  <c r="AO112" i="7"/>
  <c r="BB112" i="7" s="1" a="1"/>
  <c r="BB112" i="7" s="1"/>
  <c r="N118" i="7"/>
  <c r="AX112" i="7" s="1"/>
  <c r="AC118" i="7"/>
  <c r="O118" i="7"/>
  <c r="AY112" i="7" s="1"/>
  <c r="AQ116" i="7"/>
  <c r="AE122" i="7"/>
  <c r="AH101" i="7"/>
  <c r="AT101" i="7"/>
  <c r="AS103" i="7"/>
  <c r="AG103" i="7"/>
  <c r="AR114" i="7"/>
  <c r="AF120" i="7"/>
  <c r="I108" i="7"/>
  <c r="AG96" i="7"/>
  <c r="I109" i="7"/>
  <c r="AS96" i="7"/>
  <c r="AI114" i="7"/>
  <c r="K124" i="7"/>
  <c r="K125" i="7"/>
  <c r="AU108" i="7"/>
  <c r="AE117" i="7"/>
  <c r="AQ111" i="7"/>
  <c r="AW109" i="7"/>
  <c r="AK115" i="7"/>
  <c r="AQ109" i="7"/>
  <c r="AE115" i="7"/>
  <c r="AJ105" i="7"/>
  <c r="AV105" i="7"/>
  <c r="AQ103" i="7"/>
  <c r="AE103" i="7"/>
  <c r="AG102" i="7"/>
  <c r="AS102" i="7"/>
  <c r="AW103" i="7"/>
  <c r="AK103" i="7"/>
  <c r="K109" i="7"/>
  <c r="AU96" i="7"/>
  <c r="K108" i="7"/>
  <c r="AI96" i="7"/>
  <c r="AC101" i="7"/>
  <c r="N101" i="7"/>
  <c r="AX101" i="7" s="1"/>
  <c r="O101" i="7"/>
  <c r="AY101" i="7" s="1"/>
  <c r="AO101" i="7"/>
  <c r="AC106" i="7"/>
  <c r="O106" i="7"/>
  <c r="AY106" i="7" s="1"/>
  <c r="N106" i="7"/>
  <c r="AX106" i="7" s="1"/>
  <c r="AO106" i="7"/>
  <c r="AP104" i="7"/>
  <c r="AD104" i="7"/>
  <c r="AW117" i="7"/>
  <c r="AK123" i="7"/>
  <c r="AD98" i="7"/>
  <c r="AP98" i="7"/>
  <c r="AK104" i="7"/>
  <c r="AW104" i="7"/>
  <c r="BB89" i="7" a="1"/>
  <c r="BB89" i="7" s="1"/>
  <c r="BC89" i="7" s="1" a="1"/>
  <c r="BC89" i="7" s="1"/>
  <c r="BD89" i="7" s="1" a="1"/>
  <c r="BD89" i="7" s="1"/>
  <c r="BE89" i="7" s="1" a="1"/>
  <c r="BE89" i="7" s="1"/>
  <c r="BF89" i="7" s="1" a="1"/>
  <c r="BF89" i="7" s="1"/>
  <c r="BG89" i="7" s="1" a="1"/>
  <c r="BG89" i="7" s="1"/>
  <c r="BH89" i="7" s="1" a="1"/>
  <c r="BH89" i="7" s="1"/>
  <c r="BI89" i="7" s="1" a="1"/>
  <c r="BI89" i="7" s="1"/>
  <c r="BJ89" i="7" s="1" a="1"/>
  <c r="BJ89" i="7" s="1"/>
  <c r="AC89" i="7"/>
  <c r="N89" i="7"/>
  <c r="O89" i="7"/>
  <c r="AJ106" i="7"/>
  <c r="AV106" i="7"/>
  <c r="AJ103" i="7"/>
  <c r="AV103" i="7"/>
  <c r="AT104" i="7"/>
  <c r="AH104" i="7"/>
  <c r="AS110" i="7"/>
  <c r="AG116" i="7"/>
  <c r="AG104" i="7"/>
  <c r="AS104" i="7"/>
  <c r="AE107" i="7"/>
  <c r="AQ107" i="7"/>
  <c r="AD106" i="7"/>
  <c r="AP106" i="7"/>
  <c r="AV111" i="7"/>
  <c r="AJ117" i="7"/>
  <c r="AT112" i="7"/>
  <c r="AH118" i="7"/>
  <c r="AJ123" i="7"/>
  <c r="AV117" i="7"/>
  <c r="AT114" i="7"/>
  <c r="AH120" i="7"/>
  <c r="AD100" i="7"/>
  <c r="AP100" i="7"/>
  <c r="AR97" i="7"/>
  <c r="AF97" i="7"/>
  <c r="AI102" i="7"/>
  <c r="AU102" i="7"/>
  <c r="AH105" i="7"/>
  <c r="AT105" i="7"/>
  <c r="O86" i="7"/>
  <c r="N86" i="7"/>
  <c r="AC86" i="7"/>
  <c r="BB86" i="7" a="1"/>
  <c r="BB86" i="7" s="1"/>
  <c r="BC86" i="7" s="1" a="1"/>
  <c r="BC86" i="7" s="1"/>
  <c r="BD86" i="7" s="1" a="1"/>
  <c r="BD86" i="7" s="1"/>
  <c r="BE86" i="7" s="1" a="1"/>
  <c r="BE86" i="7" s="1"/>
  <c r="BF86" i="7" s="1" a="1"/>
  <c r="BF86" i="7" s="1"/>
  <c r="BG86" i="7" s="1" a="1"/>
  <c r="BG86" i="7" s="1"/>
  <c r="AI117" i="7"/>
  <c r="AU111" i="7"/>
  <c r="AT102" i="7"/>
  <c r="AH102" i="7"/>
  <c r="AG115" i="7"/>
  <c r="AS109" i="7"/>
  <c r="AP105" i="7"/>
  <c r="AD105" i="7"/>
  <c r="AD115" i="7"/>
  <c r="AP109" i="7"/>
  <c r="N105" i="7"/>
  <c r="AX105" i="7" s="1"/>
  <c r="AO105" i="7"/>
  <c r="O105" i="7"/>
  <c r="AY105" i="7" s="1"/>
  <c r="AC105" i="7"/>
  <c r="AT111" i="7"/>
  <c r="AH117" i="7"/>
  <c r="AP102" i="7"/>
  <c r="AD102" i="7"/>
  <c r="AP103" i="7"/>
  <c r="AD103" i="7"/>
  <c r="AF101" i="7"/>
  <c r="AR101" i="7"/>
  <c r="AI122" i="7"/>
  <c r="AU116" i="7"/>
  <c r="AE119" i="7"/>
  <c r="AQ113" i="7"/>
  <c r="M124" i="7"/>
  <c r="AW108" i="7"/>
  <c r="AK114" i="7"/>
  <c r="M125" i="7"/>
  <c r="F90" i="7"/>
  <c r="F91" i="7"/>
  <c r="AD80" i="7"/>
  <c r="AT106" i="7"/>
  <c r="AH106" i="7"/>
  <c r="O98" i="7"/>
  <c r="AY98" i="7" s="1"/>
  <c r="N98" i="7"/>
  <c r="AX98" i="7" s="1"/>
  <c r="AO98" i="7"/>
  <c r="AC98" i="7"/>
  <c r="AW105" i="7"/>
  <c r="AK105" i="7"/>
  <c r="AF117" i="7"/>
  <c r="AR111" i="7"/>
  <c r="AP107" i="7"/>
  <c r="AD107" i="7"/>
  <c r="AW101" i="7"/>
  <c r="AK101" i="7"/>
  <c r="AF104" i="7"/>
  <c r="AR104" i="7"/>
  <c r="AD101" i="7"/>
  <c r="AP101" i="7"/>
  <c r="AT100" i="7"/>
  <c r="AH100" i="7"/>
  <c r="AW111" i="7"/>
  <c r="AK117" i="7"/>
  <c r="AO115" i="7"/>
  <c r="N121" i="7"/>
  <c r="AX115" i="7" s="1"/>
  <c r="AC121" i="7"/>
  <c r="O121" i="7"/>
  <c r="AY115" i="7" s="1"/>
  <c r="AP97" i="7"/>
  <c r="AD97" i="7"/>
  <c r="AS97" i="7"/>
  <c r="AG97" i="7"/>
  <c r="AT110" i="7"/>
  <c r="AH116" i="7"/>
  <c r="N80" i="7"/>
  <c r="O80" i="7"/>
  <c r="AC80" i="7"/>
  <c r="E91" i="7"/>
  <c r="Z11" i="7"/>
  <c r="E90" i="7"/>
  <c r="BC80" i="7" a="1"/>
  <c r="BC80" i="7" s="1"/>
  <c r="AJ116" i="7"/>
  <c r="AV110" i="7"/>
  <c r="AQ105" i="7"/>
  <c r="AE105" i="7"/>
  <c r="AW112" i="7"/>
  <c r="AK118" i="7"/>
  <c r="AS105" i="7"/>
  <c r="AG105" i="7"/>
  <c r="AC119" i="7"/>
  <c r="AO113" i="7"/>
  <c r="N119" i="7"/>
  <c r="AX113" i="7" s="1"/>
  <c r="O119" i="7"/>
  <c r="AY113" i="7" s="1"/>
  <c r="AC83" i="7"/>
  <c r="BB83" i="7" a="1"/>
  <c r="BB83" i="7" s="1"/>
  <c r="BC83" i="7" s="1" a="1"/>
  <c r="BC83" i="7" s="1"/>
  <c r="BD83" i="7" s="1" a="1"/>
  <c r="BD83" i="7" s="1"/>
  <c r="O83" i="7"/>
  <c r="N83" i="7"/>
  <c r="AS106" i="7"/>
  <c r="AG106" i="7"/>
  <c r="O122" i="7"/>
  <c r="AY116" i="7" s="1"/>
  <c r="N122" i="7"/>
  <c r="AX116" i="7" s="1"/>
  <c r="AO116" i="7"/>
  <c r="AC122" i="7"/>
  <c r="AV107" i="7"/>
  <c r="AJ107" i="7"/>
  <c r="N120" i="7"/>
  <c r="AX114" i="7" s="1"/>
  <c r="AC120" i="7"/>
  <c r="O120" i="7"/>
  <c r="AY114" i="7" s="1"/>
  <c r="AO114" i="7"/>
  <c r="AQ112" i="7"/>
  <c r="AE118" i="7"/>
  <c r="AF100" i="7"/>
  <c r="AR100" i="7"/>
  <c r="AU103" i="7"/>
  <c r="AI103" i="7"/>
  <c r="AC100" i="7"/>
  <c r="N100" i="7"/>
  <c r="AX100" i="7" s="1"/>
  <c r="O100" i="7"/>
  <c r="AY100" i="7" s="1"/>
  <c r="AO100" i="7"/>
  <c r="AF99" i="7"/>
  <c r="AR99" i="7"/>
  <c r="O107" i="7"/>
  <c r="AY107" i="7" s="1"/>
  <c r="N107" i="7"/>
  <c r="AX107" i="7" s="1"/>
  <c r="AO107" i="7"/>
  <c r="AC107" i="7"/>
  <c r="BG87" i="7" l="1" a="1"/>
  <c r="BG87" i="7" s="1"/>
  <c r="BH87" i="7" s="1" a="1"/>
  <c r="BH87" i="7" s="1"/>
  <c r="BI87" i="7" s="1" a="1"/>
  <c r="BI87" i="7" s="1"/>
  <c r="BJ87" i="7" s="1" a="1"/>
  <c r="BJ87" i="7" s="1"/>
  <c r="BG88" i="7" a="1"/>
  <c r="BG88" i="7" s="1"/>
  <c r="BH88" i="7" s="1" a="1"/>
  <c r="BH88" i="7" s="1"/>
  <c r="BI88" i="7" s="1" a="1"/>
  <c r="BI88" i="7" s="1"/>
  <c r="BJ88" i="7" s="1" a="1"/>
  <c r="BJ88" i="7" s="1"/>
  <c r="Z25" i="7"/>
  <c r="BH86" i="7" a="1"/>
  <c r="BH86" i="7" s="1"/>
  <c r="BI86" i="7" s="1" a="1"/>
  <c r="BI86" i="7" s="1"/>
  <c r="BJ86" i="7" s="1" a="1"/>
  <c r="BJ86" i="7" s="1"/>
  <c r="BD80" i="7" a="1"/>
  <c r="BD80" i="7" s="1"/>
  <c r="BE80" i="7" s="1" a="1"/>
  <c r="BE80" i="7" s="1"/>
  <c r="BF80" i="7" s="1" a="1"/>
  <c r="BF80" i="7" s="1"/>
  <c r="BB107" i="7" a="1"/>
  <c r="BB107" i="7" s="1"/>
  <c r="BC107" i="7" s="1" a="1"/>
  <c r="BC107" i="7" s="1"/>
  <c r="BB113" i="7" a="1"/>
  <c r="BB113" i="7" s="1"/>
  <c r="BC113" i="7" s="1" a="1"/>
  <c r="BC113" i="7" s="1"/>
  <c r="N90" i="7"/>
  <c r="O91" i="7" s="1"/>
  <c r="BB115" i="7" a="1"/>
  <c r="BB115" i="7" s="1"/>
  <c r="BC115" i="7" s="1" a="1"/>
  <c r="BC115" i="7" s="1"/>
  <c r="BB98" i="7" a="1"/>
  <c r="BB98" i="7" s="1"/>
  <c r="BC98" i="7" s="1" a="1"/>
  <c r="BC98" i="7" s="1"/>
  <c r="BB105" i="7" a="1"/>
  <c r="BB105" i="7" s="1"/>
  <c r="BC105" i="7" s="1" a="1"/>
  <c r="BC105" i="7" s="1"/>
  <c r="BD105" i="7" s="1" a="1"/>
  <c r="BD105" i="7" s="1"/>
  <c r="BE105" i="7" s="1" a="1"/>
  <c r="BE105" i="7" s="1"/>
  <c r="BB101" i="7" a="1"/>
  <c r="BB101" i="7" s="1"/>
  <c r="BC101" i="7" s="1" a="1"/>
  <c r="BC101" i="7" s="1"/>
  <c r="BB100" i="7" a="1"/>
  <c r="BB100" i="7" s="1"/>
  <c r="BC100" i="7" s="1" a="1"/>
  <c r="BC100" i="7" s="1"/>
  <c r="BB114" i="7" a="1"/>
  <c r="BB114" i="7" s="1"/>
  <c r="BC114" i="7" s="1" a="1"/>
  <c r="BC114" i="7" s="1"/>
  <c r="BE83" i="7" a="1"/>
  <c r="BE83" i="7" s="1"/>
  <c r="BF83" i="7" s="1" a="1"/>
  <c r="BF83" i="7" s="1"/>
  <c r="BG83" i="7" s="1" a="1"/>
  <c r="BG83" i="7" s="1"/>
  <c r="BH83" i="7" s="1" a="1"/>
  <c r="BH83" i="7" s="1"/>
  <c r="BI83" i="7" s="1" a="1"/>
  <c r="BI83" i="7" s="1"/>
  <c r="BJ83" i="7" s="1" a="1"/>
  <c r="BJ83" i="7" s="1"/>
  <c r="BC112" i="7" a="1"/>
  <c r="BC112" i="7" s="1"/>
  <c r="BD112" i="7" s="1" a="1"/>
  <c r="BD112" i="7" s="1"/>
  <c r="BE112" i="7" s="1" a="1"/>
  <c r="BE112" i="7" s="1"/>
  <c r="BF112" i="7" s="1" a="1"/>
  <c r="BF112" i="7" s="1"/>
  <c r="BG112" i="7" s="1" a="1"/>
  <c r="BG112" i="7" s="1"/>
  <c r="BH112" i="7" s="1" a="1"/>
  <c r="BH112" i="7" s="1"/>
  <c r="BI112" i="7" s="1" a="1"/>
  <c r="BI112" i="7" s="1"/>
  <c r="BJ112" i="7" s="1" a="1"/>
  <c r="BJ112" i="7" s="1"/>
  <c r="BB110" i="7" a="1"/>
  <c r="BB110" i="7" s="1"/>
  <c r="BC110" i="7" s="1" a="1"/>
  <c r="BC110" i="7" s="1"/>
  <c r="BD110" i="7" s="1" a="1"/>
  <c r="BD110" i="7" s="1"/>
  <c r="BE110" i="7" s="1" a="1"/>
  <c r="BE110" i="7" s="1"/>
  <c r="BF110" i="7" s="1" a="1"/>
  <c r="BF110" i="7" s="1"/>
  <c r="BG110" i="7" s="1" a="1"/>
  <c r="BG110" i="7" s="1"/>
  <c r="BH110" i="7" s="1" a="1"/>
  <c r="BH110" i="7" s="1"/>
  <c r="BI110" i="7" s="1" a="1"/>
  <c r="BI110" i="7" s="1"/>
  <c r="BJ110" i="7" s="1" a="1"/>
  <c r="BJ110" i="7" s="1"/>
  <c r="AX108" i="7"/>
  <c r="N124" i="7"/>
  <c r="O125" i="7" s="1"/>
  <c r="BB111" i="7" a="1"/>
  <c r="BB111" i="7" s="1"/>
  <c r="BC111" i="7" s="1" a="1"/>
  <c r="BC111" i="7" s="1"/>
  <c r="BD111" i="7" s="1" a="1"/>
  <c r="BD111" i="7" s="1"/>
  <c r="BE111" i="7" s="1" a="1"/>
  <c r="BE111" i="7" s="1"/>
  <c r="BF111" i="7" s="1" a="1"/>
  <c r="BF111" i="7" s="1"/>
  <c r="BG111" i="7" s="1" a="1"/>
  <c r="BG111" i="7" s="1"/>
  <c r="BH111" i="7" s="1" a="1"/>
  <c r="BH111" i="7" s="1"/>
  <c r="BI111" i="7" s="1" a="1"/>
  <c r="BI111" i="7" s="1"/>
  <c r="BJ111" i="7" s="1" a="1"/>
  <c r="BJ111" i="7" s="1"/>
  <c r="BC96" i="7" a="1"/>
  <c r="BC96" i="7" s="1"/>
  <c r="BF82" i="7" a="1"/>
  <c r="BF82" i="7" s="1"/>
  <c r="BB116" i="7" a="1"/>
  <c r="BB116" i="7" s="1"/>
  <c r="BC116" i="7" s="1" a="1"/>
  <c r="BC116" i="7" s="1"/>
  <c r="BD116" i="7" s="1" a="1"/>
  <c r="BD116" i="7" s="1"/>
  <c r="BB106" i="7" a="1"/>
  <c r="BB106" i="7" s="1"/>
  <c r="BC106" i="7" s="1" a="1"/>
  <c r="BC106" i="7" s="1"/>
  <c r="BD106" i="7" s="1" a="1"/>
  <c r="BD106" i="7" s="1"/>
  <c r="BE106" i="7" s="1" a="1"/>
  <c r="BE106" i="7" s="1"/>
  <c r="BF106" i="7" s="1" a="1"/>
  <c r="BF106" i="7" s="1"/>
  <c r="BB97" i="7" a="1"/>
  <c r="BB97" i="7" s="1"/>
  <c r="BC97" i="7" s="1" a="1"/>
  <c r="BC97" i="7" s="1"/>
  <c r="BB104" i="7" a="1"/>
  <c r="BB104" i="7" s="1"/>
  <c r="BC104" i="7" s="1" a="1"/>
  <c r="BC104" i="7" s="1"/>
  <c r="BC117" i="7" a="1"/>
  <c r="BC117" i="7" s="1"/>
  <c r="BD117" i="7" s="1" a="1"/>
  <c r="BD117" i="7" s="1"/>
  <c r="BE117" i="7" s="1" a="1"/>
  <c r="BE117" i="7" s="1"/>
  <c r="BF117" i="7" s="1" a="1"/>
  <c r="BF117" i="7" s="1"/>
  <c r="BG117" i="7" s="1" a="1"/>
  <c r="BG117" i="7" s="1"/>
  <c r="BH117" i="7" s="1" a="1"/>
  <c r="BH117" i="7" s="1"/>
  <c r="BI117" i="7" s="1" a="1"/>
  <c r="BI117" i="7" s="1"/>
  <c r="BJ117" i="7" s="1" a="1"/>
  <c r="BJ117" i="7" s="1"/>
  <c r="BC108" i="7" a="1"/>
  <c r="BC108" i="7" s="1"/>
  <c r="BB103" i="7" a="1"/>
  <c r="BB103" i="7" s="1"/>
  <c r="BC103" i="7" s="1" a="1"/>
  <c r="BC103" i="7" s="1"/>
  <c r="BD103" i="7" s="1" a="1"/>
  <c r="BD103" i="7" s="1"/>
  <c r="BB99" i="7" a="1"/>
  <c r="BB99" i="7" s="1"/>
  <c r="BC99" i="7" s="1" a="1"/>
  <c r="BC99" i="7" s="1"/>
  <c r="BB102" i="7" a="1"/>
  <c r="BB102" i="7" s="1"/>
  <c r="BC102" i="7" s="1" a="1"/>
  <c r="BC102" i="7" s="1"/>
  <c r="Z32" i="7"/>
  <c r="AX96" i="7"/>
  <c r="N108" i="7"/>
  <c r="O109" i="7" s="1"/>
  <c r="BB109" i="7" a="1"/>
  <c r="BB109" i="7" s="1"/>
  <c r="BC109" i="7" s="1" a="1"/>
  <c r="BC109" i="7" s="1"/>
  <c r="BD85" i="7" a="1"/>
  <c r="BD85" i="7" s="1"/>
  <c r="BE85" i="7" s="1" a="1"/>
  <c r="BE85" i="7" s="1"/>
  <c r="BF85" i="7" s="1" a="1"/>
  <c r="BF85" i="7" s="1"/>
  <c r="BG85" i="7" s="1" a="1"/>
  <c r="BG85" i="7" s="1"/>
  <c r="BH85" i="7" s="1" a="1"/>
  <c r="BH85" i="7" s="1"/>
  <c r="BD115" i="7" l="1" a="1"/>
  <c r="BD115" i="7" s="1"/>
  <c r="BE115" i="7" s="1" a="1"/>
  <c r="BE115" i="7" s="1"/>
  <c r="BD102" i="7" a="1"/>
  <c r="BD102" i="7" s="1"/>
  <c r="BE102" i="7" s="1" a="1"/>
  <c r="BE102" i="7" s="1"/>
  <c r="BD99" i="7" a="1"/>
  <c r="BD99" i="7" s="1"/>
  <c r="BE99" i="7" s="1" a="1"/>
  <c r="BE99" i="7" s="1"/>
  <c r="BF99" i="7" s="1" a="1"/>
  <c r="BF99" i="7" s="1"/>
  <c r="BG99" i="7" s="1" a="1"/>
  <c r="BG99" i="7" s="1"/>
  <c r="BH99" i="7" s="1" a="1"/>
  <c r="BH99" i="7" s="1"/>
  <c r="BI99" i="7" s="1" a="1"/>
  <c r="BI99" i="7" s="1"/>
  <c r="BJ99" i="7" s="1" a="1"/>
  <c r="BJ99" i="7" s="1"/>
  <c r="BE103" i="7" a="1"/>
  <c r="BE103" i="7" s="1"/>
  <c r="BF103" i="7" s="1" a="1"/>
  <c r="BF103" i="7" s="1"/>
  <c r="BG103" i="7" s="1" a="1"/>
  <c r="BG103" i="7" s="1"/>
  <c r="BH103" i="7" s="1" a="1"/>
  <c r="BH103" i="7" s="1"/>
  <c r="BI103" i="7" s="1" a="1"/>
  <c r="BI103" i="7" s="1"/>
  <c r="BJ103" i="7" s="1" a="1"/>
  <c r="BJ103" i="7" s="1"/>
  <c r="BD108" i="7" a="1"/>
  <c r="BD108" i="7" s="1"/>
  <c r="BE108" i="7" s="1" a="1"/>
  <c r="BE108" i="7" s="1"/>
  <c r="BF108" i="7" s="1" a="1"/>
  <c r="BF108" i="7" s="1"/>
  <c r="BG108" i="7" s="1" a="1"/>
  <c r="BG108" i="7" s="1"/>
  <c r="BH108" i="7" s="1" a="1"/>
  <c r="BH108" i="7" s="1"/>
  <c r="BI108" i="7" s="1" a="1"/>
  <c r="BI108" i="7" s="1"/>
  <c r="BJ108" i="7" s="1" a="1"/>
  <c r="BJ108" i="7" s="1"/>
  <c r="BD100" i="7" a="1"/>
  <c r="BD100" i="7" s="1"/>
  <c r="BE100" i="7" s="1" a="1"/>
  <c r="BE100" i="7" s="1"/>
  <c r="BF100" i="7" s="1" a="1"/>
  <c r="BF100" i="7" s="1"/>
  <c r="BG100" i="7" s="1" a="1"/>
  <c r="BG100" i="7" s="1"/>
  <c r="BG80" i="7" a="1"/>
  <c r="BG80" i="7" s="1"/>
  <c r="BF102" i="7" a="1"/>
  <c r="BF102" i="7" s="1"/>
  <c r="BG102" i="7" s="1" a="1"/>
  <c r="BG102" i="7" s="1"/>
  <c r="BD96" i="7" a="1"/>
  <c r="BD96" i="7" s="1"/>
  <c r="BE96" i="7" s="1" a="1"/>
  <c r="BE96" i="7" s="1"/>
  <c r="BD104" i="7" a="1"/>
  <c r="BD104" i="7" s="1"/>
  <c r="BD97" i="7" a="1"/>
  <c r="BD97" i="7" s="1"/>
  <c r="BE97" i="7" s="1" a="1"/>
  <c r="BE97" i="7" s="1"/>
  <c r="BF97" i="7" s="1" a="1"/>
  <c r="BF97" i="7" s="1"/>
  <c r="BG97" i="7" s="1" a="1"/>
  <c r="BG97" i="7" s="1"/>
  <c r="BH97" i="7" s="1" a="1"/>
  <c r="BH97" i="7" s="1"/>
  <c r="BI97" i="7" s="1" a="1"/>
  <c r="BI97" i="7" s="1"/>
  <c r="BJ97" i="7" s="1" a="1"/>
  <c r="BJ97" i="7" s="1"/>
  <c r="BG106" i="7" a="1"/>
  <c r="BG106" i="7" s="1"/>
  <c r="BH106" i="7" s="1" a="1"/>
  <c r="BH106" i="7" s="1"/>
  <c r="BI106" i="7" s="1" a="1"/>
  <c r="BI106" i="7" s="1"/>
  <c r="BJ106" i="7" s="1" a="1"/>
  <c r="BJ106" i="7" s="1"/>
  <c r="BD114" i="7" a="1"/>
  <c r="BD114" i="7" s="1"/>
  <c r="BH100" i="7" a="1"/>
  <c r="BH100" i="7" s="1"/>
  <c r="BI100" i="7" s="1" a="1"/>
  <c r="BI100" i="7" s="1"/>
  <c r="BJ100" i="7" s="1" a="1"/>
  <c r="BJ100" i="7" s="1"/>
  <c r="BD101" i="7" a="1"/>
  <c r="BD101" i="7" s="1"/>
  <c r="BF105" i="7" a="1"/>
  <c r="BF105" i="7" s="1"/>
  <c r="BG105" i="7" s="1" a="1"/>
  <c r="BG105" i="7" s="1"/>
  <c r="BH105" i="7" s="1" a="1"/>
  <c r="BH105" i="7" s="1"/>
  <c r="BI105" i="7" s="1" a="1"/>
  <c r="BI105" i="7" s="1"/>
  <c r="BJ105" i="7" s="1" a="1"/>
  <c r="BJ105" i="7" s="1"/>
  <c r="BD98" i="7" a="1"/>
  <c r="BD98" i="7" s="1"/>
  <c r="BE98" i="7" s="1" a="1"/>
  <c r="BE98" i="7" s="1"/>
  <c r="BF98" i="7" s="1" a="1"/>
  <c r="BF98" i="7" s="1"/>
  <c r="BG98" i="7" s="1" a="1"/>
  <c r="BG98" i="7" s="1"/>
  <c r="BH98" i="7" s="1" a="1"/>
  <c r="BH98" i="7" s="1"/>
  <c r="BI98" i="7" s="1" a="1"/>
  <c r="BI98" i="7" s="1"/>
  <c r="BJ98" i="7" s="1" a="1"/>
  <c r="BJ98" i="7" s="1"/>
  <c r="BD113" i="7" a="1"/>
  <c r="BD113" i="7" s="1"/>
  <c r="BE113" i="7" s="1" a="1"/>
  <c r="BE113" i="7" s="1"/>
  <c r="BF113" i="7" s="1" a="1"/>
  <c r="BF113" i="7" s="1"/>
  <c r="BG113" i="7" s="1" a="1"/>
  <c r="BG113" i="7" s="1"/>
  <c r="BH113" i="7" s="1" a="1"/>
  <c r="BH113" i="7" s="1"/>
  <c r="BI113" i="7" s="1" a="1"/>
  <c r="BI113" i="7" s="1"/>
  <c r="BJ113" i="7" s="1" a="1"/>
  <c r="BJ113" i="7" s="1"/>
  <c r="BD107" i="7" a="1"/>
  <c r="BD107" i="7" s="1"/>
  <c r="BE107" i="7" s="1" a="1"/>
  <c r="BE107" i="7" s="1"/>
  <c r="BF107" i="7" s="1" a="1"/>
  <c r="BF107" i="7" s="1"/>
  <c r="BG107" i="7" s="1" a="1"/>
  <c r="BG107" i="7" s="1"/>
  <c r="BH107" i="7" s="1" a="1"/>
  <c r="BH107" i="7" s="1"/>
  <c r="BI107" i="7" s="1" a="1"/>
  <c r="BI107" i="7" s="1"/>
  <c r="BJ107" i="7" s="1" a="1"/>
  <c r="BJ107" i="7" s="1"/>
  <c r="BI85" i="7" a="1"/>
  <c r="BI85" i="7" s="1"/>
  <c r="BJ85" i="7" s="1" a="1"/>
  <c r="BJ85" i="7" s="1"/>
  <c r="BD109" i="7" a="1"/>
  <c r="BD109" i="7" s="1"/>
  <c r="BE109" i="7" s="1" a="1"/>
  <c r="BE109" i="7" s="1"/>
  <c r="BF109" i="7" s="1" a="1"/>
  <c r="BF109" i="7" s="1"/>
  <c r="BG109" i="7" s="1" a="1"/>
  <c r="BG109" i="7" s="1"/>
  <c r="BE116" i="7" a="1"/>
  <c r="BE116" i="7" s="1"/>
  <c r="BF116" i="7" s="1" a="1"/>
  <c r="BF116" i="7" s="1"/>
  <c r="BG116" i="7" s="1" a="1"/>
  <c r="BG116" i="7" s="1"/>
  <c r="BH116" i="7" s="1" a="1"/>
  <c r="BH116" i="7" s="1"/>
  <c r="BI116" i="7" s="1" a="1"/>
  <c r="BI116" i="7" s="1"/>
  <c r="BJ116" i="7" s="1" a="1"/>
  <c r="BJ116" i="7" s="1"/>
  <c r="BG82" i="7" a="1"/>
  <c r="BG82" i="7" s="1"/>
  <c r="BH82" i="7" s="1" a="1"/>
  <c r="BH82" i="7" s="1"/>
  <c r="BI82" i="7" s="1" a="1"/>
  <c r="BI82" i="7" s="1"/>
  <c r="BH80" i="7" l="1" a="1"/>
  <c r="BH80" i="7" s="1"/>
  <c r="BI80" i="7" s="1" a="1"/>
  <c r="BI80" i="7" s="1"/>
  <c r="BJ80" i="7" s="1" a="1"/>
  <c r="BJ80" i="7" s="1"/>
  <c r="BF115" i="7" a="1"/>
  <c r="BF115" i="7" s="1"/>
  <c r="BG115" i="7" s="1" a="1"/>
  <c r="BG115" i="7" s="1"/>
  <c r="BH115" i="7" s="1" a="1"/>
  <c r="BH115" i="7" s="1"/>
  <c r="BI115" i="7" s="1" a="1"/>
  <c r="BI115" i="7" s="1"/>
  <c r="BJ115" i="7" s="1" a="1"/>
  <c r="BJ115" i="7" s="1"/>
  <c r="BJ82" i="7" a="1"/>
  <c r="BJ82" i="7" s="1"/>
  <c r="BE101" i="7" a="1"/>
  <c r="BE101" i="7" s="1"/>
  <c r="BF101" i="7" s="1" a="1"/>
  <c r="BF101" i="7" s="1"/>
  <c r="BG101" i="7" s="1" a="1"/>
  <c r="BG101" i="7" s="1"/>
  <c r="BH101" i="7" s="1" a="1"/>
  <c r="BH101" i="7" s="1"/>
  <c r="BI101" i="7" s="1" a="1"/>
  <c r="BI101" i="7" s="1"/>
  <c r="BJ101" i="7" s="1" a="1"/>
  <c r="BJ101" i="7" s="1"/>
  <c r="BE114" i="7" a="1"/>
  <c r="BE114" i="7" s="1"/>
  <c r="BF114" i="7" s="1" a="1"/>
  <c r="BF114" i="7" s="1"/>
  <c r="BG114" i="7" s="1" a="1"/>
  <c r="BG114" i="7" s="1"/>
  <c r="BE104" i="7" a="1"/>
  <c r="BE104" i="7" s="1"/>
  <c r="BF104" i="7" s="1" a="1"/>
  <c r="BF104" i="7" s="1"/>
  <c r="BG104" i="7" s="1" a="1"/>
  <c r="BG104" i="7" s="1"/>
  <c r="BH104" i="7" s="1" a="1"/>
  <c r="BH104" i="7" s="1"/>
  <c r="BI104" i="7" s="1" a="1"/>
  <c r="BI104" i="7" s="1"/>
  <c r="BJ104" i="7" s="1" a="1"/>
  <c r="BJ104" i="7" s="1"/>
  <c r="BF96" i="7" a="1"/>
  <c r="BF96" i="7" s="1"/>
  <c r="BH102" i="7" a="1"/>
  <c r="BH102" i="7" s="1"/>
  <c r="BI102" i="7" s="1" a="1"/>
  <c r="BI102" i="7" s="1"/>
  <c r="BJ102" i="7" s="1" a="1"/>
  <c r="BJ102" i="7" s="1"/>
  <c r="BH109" i="7" a="1"/>
  <c r="BH109" i="7" s="1"/>
  <c r="BI109" i="7" s="1" a="1"/>
  <c r="BI109" i="7" s="1"/>
  <c r="BJ109" i="7" s="1" a="1"/>
  <c r="BJ109" i="7" s="1"/>
  <c r="X25" i="7" l="1" a="1"/>
  <c r="X25" i="7" s="1"/>
  <c r="X11" i="7" a="1"/>
  <c r="X11" i="7" s="1"/>
  <c r="BH114" i="7" a="1"/>
  <c r="BH114" i="7" s="1"/>
  <c r="BI114" i="7" s="1" a="1"/>
  <c r="BI114" i="7" s="1"/>
  <c r="BJ114" i="7" s="1" a="1"/>
  <c r="BJ114" i="7" s="1"/>
  <c r="BG96" i="7" a="1"/>
  <c r="BG96" i="7" s="1"/>
  <c r="BH96" i="7" s="1" a="1"/>
  <c r="BH96" i="7" s="1"/>
  <c r="BI96" i="7" l="1" a="1"/>
  <c r="BI96" i="7" s="1"/>
  <c r="BJ96" i="7" s="1" a="1"/>
  <c r="BJ96" i="7" s="1"/>
  <c r="X32" i="7" l="1" a="1"/>
  <c r="X32" i="7" s="1"/>
  <c r="X18" i="7" a="1"/>
  <c r="X18" i="7" s="1"/>
</calcChain>
</file>

<file path=xl/comments1.xml><?xml version="1.0" encoding="utf-8"?>
<comments xmlns="http://schemas.openxmlformats.org/spreadsheetml/2006/main">
  <authors>
    <author>Vojtíšek Petr</author>
  </authors>
  <commentList>
    <comment ref="H6" authorId="0">
      <text>
        <r>
          <rPr>
            <sz val="11"/>
            <color indexed="81"/>
            <rFont val="Tahoma"/>
            <family val="2"/>
            <charset val="238"/>
          </rPr>
          <t>Pomocný sloupec pro kalkulaci cen před zaplacením příspěvku od všech potvrzených hráčů.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Vojtíšek Petr</author>
  </authors>
  <commentList>
    <comment ref="X11" authorId="0">
      <text>
        <r>
          <rPr>
            <sz val="14"/>
            <color indexed="81"/>
            <rFont val="Tahoma"/>
            <family val="2"/>
            <charset val="238"/>
          </rPr>
          <t>Měl by vrátit "</t>
        </r>
        <r>
          <rPr>
            <b/>
            <sz val="14"/>
            <color indexed="81"/>
            <rFont val="Tahoma"/>
            <family val="2"/>
            <charset val="238"/>
          </rPr>
          <t>Dana</t>
        </r>
        <r>
          <rPr>
            <sz val="14"/>
            <color indexed="81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sz val="14"/>
            <color indexed="81"/>
            <rFont val="Tahoma"/>
            <family val="2"/>
            <charset val="238"/>
          </rPr>
          <t>Měl by vrátit "</t>
        </r>
        <r>
          <rPr>
            <b/>
            <sz val="14"/>
            <color indexed="81"/>
            <rFont val="Tahoma"/>
            <family val="2"/>
            <charset val="238"/>
          </rPr>
          <t>Renda</t>
        </r>
        <r>
          <rPr>
            <sz val="14"/>
            <color indexed="81"/>
            <rFont val="Tahoma"/>
            <family val="2"/>
            <charset val="238"/>
          </rPr>
          <t>" (POZOR - musí být kalkulováno z obou mužských kategorií MP a MK)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25" authorId="0">
      <text>
        <r>
          <rPr>
            <sz val="14"/>
            <color indexed="81"/>
            <rFont val="Tahoma"/>
            <family val="2"/>
            <charset val="238"/>
          </rPr>
          <t>Měl by vrátit "</t>
        </r>
        <r>
          <rPr>
            <b/>
            <sz val="14"/>
            <color indexed="81"/>
            <rFont val="Tahoma"/>
            <family val="2"/>
            <charset val="238"/>
          </rPr>
          <t>Tereza</t>
        </r>
        <r>
          <rPr>
            <sz val="14"/>
            <color indexed="81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32" authorId="0">
      <text>
        <r>
          <rPr>
            <sz val="14"/>
            <color indexed="81"/>
            <rFont val="Tahoma"/>
            <family val="2"/>
            <charset val="238"/>
          </rPr>
          <t>Měl by vrátit "</t>
        </r>
        <r>
          <rPr>
            <b/>
            <sz val="14"/>
            <color indexed="81"/>
            <rFont val="Tahoma"/>
            <family val="2"/>
            <charset val="238"/>
          </rPr>
          <t>Jirka</t>
        </r>
        <r>
          <rPr>
            <sz val="14"/>
            <color indexed="81"/>
            <rFont val="Tahoma"/>
            <family val="2"/>
            <charset val="238"/>
          </rPr>
          <t>" (POZOR - musí být kalkulováno z obou mužských kategorií MP a MK)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<sst xmlns="http://schemas.openxmlformats.org/spreadsheetml/2006/main" count="475" uniqueCount="145">
  <si>
    <t>Místo:</t>
  </si>
  <si>
    <t>Datum:</t>
  </si>
  <si>
    <t>Čas:</t>
  </si>
  <si>
    <t xml:space="preserve">Bowling a Relax centrum "Na Ovčíně" </t>
  </si>
  <si>
    <r>
      <t xml:space="preserve">DRÁHA </t>
    </r>
    <r>
      <rPr>
        <b/>
        <sz val="12"/>
        <color theme="1"/>
        <rFont val="Times New Roman"/>
        <family val="1"/>
        <charset val="238"/>
      </rPr>
      <t>č.5</t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</si>
  <si>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č.6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</si>
  <si>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č.7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</si>
  <si>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č.8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</si>
  <si>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č.9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</si>
  <si>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č.10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</si>
  <si>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č.11</t>
    </r>
    <r>
      <rPr>
        <sz val="11"/>
        <color theme="1"/>
        <rFont val="Calibri"/>
        <family val="2"/>
        <charset val="238"/>
        <scheme val="minor"/>
      </rPr>
      <t/>
    </r>
  </si>
  <si>
    <t>PČ</t>
  </si>
  <si>
    <t>1.</t>
  </si>
  <si>
    <t>2.</t>
  </si>
  <si>
    <t>3.</t>
  </si>
  <si>
    <t>4.</t>
  </si>
  <si>
    <t>účast potvrzena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</si>
  <si>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</si>
  <si>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</si>
  <si>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</si>
  <si>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</si>
  <si>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</si>
  <si>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</si>
  <si>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</si>
  <si>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</si>
  <si>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</si>
  <si>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</si>
  <si>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</si>
  <si>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</si>
  <si>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</si>
  <si>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</si>
  <si>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</si>
  <si>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</si>
  <si>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</si>
  <si>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</si>
  <si>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</si>
  <si>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</si>
  <si>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</si>
  <si>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</si>
  <si>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</si>
  <si>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</si>
  <si>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</si>
  <si>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</si>
  <si>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r>
      <t xml:space="preserve">Jméno                                                                            </t>
    </r>
    <r>
      <rPr>
        <sz val="14"/>
        <color rgb="FFFF0000"/>
        <rFont val="Calibri"/>
        <family val="2"/>
        <charset val="238"/>
        <scheme val="minor"/>
      </rPr>
      <t>(červeně = oslovení)</t>
    </r>
  </si>
  <si>
    <t>Útvar / Odbor</t>
  </si>
  <si>
    <t>1. hra</t>
  </si>
  <si>
    <t>2. hra</t>
  </si>
  <si>
    <t>3.hra</t>
  </si>
  <si>
    <t>4. hra</t>
  </si>
  <si>
    <t>5. hra</t>
  </si>
  <si>
    <t>6. hra</t>
  </si>
  <si>
    <t>Jméno</t>
  </si>
  <si>
    <t>SOUČET</t>
  </si>
  <si>
    <t>PRŮMĚR</t>
  </si>
  <si>
    <t>Za zápis na dráze zodpovídá:</t>
  </si>
  <si>
    <t>Ceny za umístění</t>
  </si>
  <si>
    <t>1. místo</t>
  </si>
  <si>
    <t>2. místo</t>
  </si>
  <si>
    <t>CELKEM ZAPLACENO ZA CENY</t>
  </si>
  <si>
    <t>kat.</t>
  </si>
  <si>
    <t>Ž</t>
  </si>
  <si>
    <t>Počet účastníků bowlingového turnaje</t>
  </si>
  <si>
    <t>CELKOVÝ</t>
  </si>
  <si>
    <t>KATEGORIE ŽENY</t>
  </si>
  <si>
    <t>Pořadí</t>
  </si>
  <si>
    <t>31.</t>
  </si>
  <si>
    <t>32.</t>
  </si>
  <si>
    <t>27. prosince 2014 - sobota</t>
  </si>
  <si>
    <t>15:00 - 17:00 hod.</t>
  </si>
  <si>
    <t>Počet hodin</t>
  </si>
  <si>
    <t>Cena za hodinu</t>
  </si>
  <si>
    <t>Placeno celkem</t>
  </si>
  <si>
    <t>CELKOVÉ UMÍSTĚNÍ - VŠECHNY KATEGORIE</t>
  </si>
  <si>
    <t>KATEGORIE MUŽI ČP</t>
  </si>
  <si>
    <t>KATEGORIE MUŽI Kar.</t>
  </si>
  <si>
    <t>MP</t>
  </si>
  <si>
    <t>MK</t>
  </si>
  <si>
    <t>LEGENDA:</t>
  </si>
  <si>
    <t>Ženy (Ž)</t>
  </si>
  <si>
    <t>Muži - Česká pošta, s.p. (MP)</t>
  </si>
  <si>
    <t>Muži - Hospa Karolína (MK)</t>
  </si>
  <si>
    <t>Baileys 0,7 l</t>
  </si>
  <si>
    <t>Beefeater Gin 0,7 l</t>
  </si>
  <si>
    <t>3. místo</t>
  </si>
  <si>
    <t>4. místo</t>
  </si>
  <si>
    <t>Nejvyšší nához ženy</t>
  </si>
  <si>
    <t>Nejvyšší nához muži</t>
  </si>
  <si>
    <t>Captain Morgan Rum 0,7 l</t>
  </si>
  <si>
    <r>
      <t xml:space="preserve">Celková cena za dráhy
</t>
    </r>
    <r>
      <rPr>
        <sz val="13"/>
        <color theme="1"/>
        <rFont val="Calibri"/>
        <family val="2"/>
        <charset val="238"/>
        <scheme val="minor"/>
      </rPr>
      <t>(placeno kartou - ANO)</t>
    </r>
  </si>
  <si>
    <t>Nejnižší nához ženy (Čulibrk)</t>
  </si>
  <si>
    <t>Nejnižší nához muži (Čulibrk)</t>
  </si>
  <si>
    <t>Absolutní vítěz / ka</t>
  </si>
  <si>
    <t>CELKOVÉ UMÍSTĚNÍ - KATEGORIE ŽENY</t>
  </si>
  <si>
    <t>CENA PRO HRÁČE ZA UMÍSTĚNÍ
(absolutní vítěz)</t>
  </si>
  <si>
    <t>CENY PRO HRÁČE ZA UMÍSTĚNÍ
(kategorie Ž)</t>
  </si>
  <si>
    <t>CENY PRO HRÁČE ZA UMÍSTĚNÍ
(kategorie MP)</t>
  </si>
  <si>
    <t>CENY PRO HRÁČE ZA UMÍSTĚNÍ
(kategorie MK)</t>
  </si>
  <si>
    <t>CENY ZA UMÍSTÉNÍ</t>
  </si>
  <si>
    <t>CENY ZA INDIVIDUÁLNÍ VÝKON</t>
  </si>
  <si>
    <t>INDIVIDUÁLNÍ CENA PRO HRÁČE
(nejvyšší nához ženy)</t>
  </si>
  <si>
    <t>Jméno hráče</t>
  </si>
  <si>
    <t>Výkon hráče</t>
  </si>
  <si>
    <t>INDIVIDUÁLNÍ CENA PRO HRÁČE
(nejnižší nához ženy - čulibrk)</t>
  </si>
  <si>
    <t>Jack Daniel's Honey 1 l</t>
  </si>
  <si>
    <t>Majestat XO Brandy de Jerez Gran Reserva 0,7 l</t>
  </si>
  <si>
    <t>Jameson Whiskey 0,7 l</t>
  </si>
  <si>
    <t>J. P. Chenet - medium dry 0,2 l</t>
  </si>
  <si>
    <t>J. P. Chenet - brut 0,2 l</t>
  </si>
  <si>
    <t>Campari Bitter 0,7 l</t>
  </si>
  <si>
    <t>Havana Club 0,7 l</t>
  </si>
  <si>
    <t>Cinzano Bianco 1 l</t>
  </si>
  <si>
    <t>Becherovka 0,7 l</t>
  </si>
  <si>
    <t>Western Gold Burbon 6 Years Old 0,7 l</t>
  </si>
  <si>
    <r>
      <t xml:space="preserve">DRÁHA </t>
    </r>
    <r>
      <rPr>
        <b/>
        <sz val="12"/>
        <color theme="1"/>
        <rFont val="Times New Roman"/>
        <family val="1"/>
        <charset val="238"/>
      </rPr>
      <t>č.12</t>
    </r>
  </si>
  <si>
    <t>7. hra</t>
  </si>
  <si>
    <t>8. hra</t>
  </si>
  <si>
    <t>VÁNOČNÍ  TURNAJ  V  BOWLINGU 2015</t>
  </si>
  <si>
    <t>Pozvánky na vánoční bowlingový turnaj 2015:</t>
  </si>
  <si>
    <t>9. hra</t>
  </si>
  <si>
    <t>Průměr</t>
  </si>
  <si>
    <t>Součet</t>
  </si>
  <si>
    <r>
      <t>INDIVIDUÁLNÍ CENA PRO HRÁČE
(nejvyšší nához muži</t>
    </r>
    <r>
      <rPr>
        <b/>
        <sz val="12"/>
        <color theme="1"/>
        <rFont val="Times New Roman"/>
        <family val="1"/>
        <charset val="238"/>
      </rPr>
      <t>)</t>
    </r>
  </si>
  <si>
    <r>
      <t>INDIVIDUÁLNÍ CENA PRO HRÁČE
(nejnižší nához muži - čulibrk</t>
    </r>
    <r>
      <rPr>
        <b/>
        <sz val="12"/>
        <color theme="1"/>
        <rFont val="Times New Roman"/>
        <family val="1"/>
        <charset val="238"/>
      </rPr>
      <t>)</t>
    </r>
  </si>
  <si>
    <t>Pomocné tabulky, které kopírují hodnoty ze zdrojových tabulek. Dále je použito pro vyhledávání jmen a průměrů jednotlivých hráčů obou mužských kategorií pro vyhodnocení cen za nejnižší a nejvyšší náhozy.</t>
  </si>
  <si>
    <t>Pomocné tabulky, které zachovávají pouze jedinečné hodnoty jednotlivých hráčů - pro potřeby vyhodnocení cen za nejnižší a nejvyšší náhozy.</t>
  </si>
  <si>
    <t>Pomocné tabulky z důvodu podmíněného formátování minimálního náhozu (červené podbarvení) v jednotlivých kategoriích - ruší nulové hodnoty vzorců ve zdrojových tabulkách. Dále slouží k přenesení hodnot nejnižších výkonů hráčů.</t>
  </si>
  <si>
    <t>Alternativní rozlosování hráčů na dráhy</t>
  </si>
  <si>
    <t>Rozlosování účastníků na dráhy</t>
  </si>
  <si>
    <t>vybráno vs. ceny a dráhy</t>
  </si>
  <si>
    <t>Celkový počet účastníků / vybráno na ceny a dráhy</t>
  </si>
  <si>
    <t>Příspěvek na ceny a dráhy pro jednoho účastníka činí:</t>
  </si>
  <si>
    <t>celková výše prostředků po zaplacení</t>
  </si>
  <si>
    <t>výše zaplaceného příspěvku</t>
  </si>
  <si>
    <t>H39-F42-E74</t>
  </si>
  <si>
    <t>Dana</t>
  </si>
  <si>
    <t>Tereza</t>
  </si>
  <si>
    <t>Klára</t>
  </si>
  <si>
    <t>Petr</t>
  </si>
  <si>
    <t>Renda</t>
  </si>
  <si>
    <t>Mojka</t>
  </si>
  <si>
    <t>Jirka</t>
  </si>
  <si>
    <t>Tomáš</t>
  </si>
  <si>
    <t>Libor</t>
  </si>
  <si>
    <t>CELKOVÉ UMÍSTĚNÍ - KATEGORIE MUŽI - MP</t>
  </si>
  <si>
    <t>CELKOVÉ UMÍSTĚNÍ - KATEGORIE MUŽI -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</si>
</sst>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#,##0\ &quot;Kč&quot;;[Red]#,##0\ &quot;Kč&quot;"/>
    <numFmt numFmtId="165" formatCode="#,##0.0;[Red]#,##0.0"/>
    <numFmt numFmtId="166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4"/>
      <color theme="1"/>
      <name val="Segoe Print"/>
      <charset val="238"/>
    </font>
    <font>
      <b/>
      <u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Segoe Print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3"/>
      <color theme="1"/>
      <name val="Times New Roman"/>
      <family val="1"/>
      <charset val="238"/>
    </font>
    <font>
      <sz val="8"/>
      <color indexed="81"/>
      <name val="Tahoma"/>
      <charset val="1"/>
    </font>
    <font>
      <sz val="14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/>
      <diagonal style="thin">
        <color auto="1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 diagonalUp="1" diagonalDown="1"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 style="thin">
        <color indexed="64"/>
      </diagonal>
    </border>
    <border diagonalUp="1" diagonalDown="1"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auto="1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auto="1"/>
      </right>
      <top style="thin">
        <color auto="1"/>
      </top>
      <bottom/>
      <diagonal style="thin">
        <color indexed="64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14" fillId="7" borderId="85" xfId="0" applyFont="1" applyFill="1" applyBorder="1" applyAlignment="1" applyProtection="1">
      <alignment vertical="center"/>
      <protection hidden="1"/>
    </xf>
    <xf numFmtId="0" fontId="14" fillId="7" borderId="64" xfId="0" applyFont="1" applyFill="1" applyBorder="1" applyAlignment="1" applyProtection="1">
      <alignment vertical="center"/>
      <protection hidden="1"/>
    </xf>
    <xf numFmtId="0" fontId="14" fillId="7" borderId="50" xfId="0" applyFont="1" applyFill="1" applyBorder="1" applyAlignment="1" applyProtection="1">
      <alignment vertical="center"/>
      <protection hidden="1"/>
    </xf>
    <xf numFmtId="2" fontId="14" fillId="7" borderId="2" xfId="0" applyNumberFormat="1" applyFont="1" applyFill="1" applyBorder="1" applyAlignment="1" applyProtection="1">
      <alignment vertical="center"/>
      <protection hidden="1"/>
    </xf>
    <xf numFmtId="2" fontId="14" fillId="7" borderId="20" xfId="0" applyNumberFormat="1" applyFont="1" applyFill="1" applyBorder="1" applyAlignment="1" applyProtection="1">
      <alignment vertical="center"/>
      <protection hidden="1"/>
    </xf>
    <xf numFmtId="2" fontId="14" fillId="7" borderId="21" xfId="0" applyNumberFormat="1" applyFont="1" applyFill="1" applyBorder="1" applyAlignment="1" applyProtection="1">
      <alignment vertical="center"/>
      <protection hidden="1"/>
    </xf>
    <xf numFmtId="0" fontId="1" fillId="7" borderId="64" xfId="0" applyFont="1" applyFill="1" applyBorder="1" applyAlignment="1" applyProtection="1">
      <alignment vertical="center"/>
      <protection hidden="1"/>
    </xf>
    <xf numFmtId="0" fontId="1" fillId="7" borderId="50" xfId="0" applyFont="1" applyFill="1" applyBorder="1" applyAlignment="1" applyProtection="1">
      <alignment vertical="center"/>
      <protection hidden="1"/>
    </xf>
    <xf numFmtId="2" fontId="1" fillId="7" borderId="20" xfId="0" applyNumberFormat="1" applyFont="1" applyFill="1" applyBorder="1" applyAlignment="1" applyProtection="1">
      <alignment vertical="center"/>
      <protection hidden="1"/>
    </xf>
    <xf numFmtId="2" fontId="1" fillId="7" borderId="21" xfId="0" applyNumberFormat="1" applyFont="1" applyFill="1" applyBorder="1" applyAlignment="1" applyProtection="1">
      <alignment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2" fontId="1" fillId="7" borderId="42" xfId="0" applyNumberFormat="1" applyFont="1" applyFill="1" applyBorder="1" applyAlignment="1" applyProtection="1">
      <alignment vertical="center"/>
      <protection hidden="1"/>
    </xf>
    <xf numFmtId="0" fontId="1" fillId="7" borderId="49" xfId="0" applyFont="1" applyFill="1" applyBorder="1" applyAlignment="1" applyProtection="1">
      <alignment vertical="center"/>
      <protection hidden="1"/>
    </xf>
    <xf numFmtId="0" fontId="1" fillId="7" borderId="3" xfId="0" applyFont="1" applyFill="1" applyBorder="1" applyAlignment="1" applyProtection="1">
      <alignment vertical="center"/>
      <protection hidden="1"/>
    </xf>
    <xf numFmtId="0" fontId="1" fillId="7" borderId="15" xfId="0" applyFont="1" applyFill="1" applyBorder="1" applyAlignment="1" applyProtection="1">
      <alignment vertical="center"/>
      <protection hidden="1"/>
    </xf>
    <xf numFmtId="2" fontId="1" fillId="7" borderId="27" xfId="0" applyNumberFormat="1" applyFont="1" applyFill="1" applyBorder="1" applyAlignment="1" applyProtection="1">
      <alignment vertical="center"/>
      <protection hidden="1"/>
    </xf>
    <xf numFmtId="2" fontId="1" fillId="7" borderId="57" xfId="0" applyNumberFormat="1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72" xfId="0" applyFont="1" applyBorder="1" applyProtection="1"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5" borderId="62" xfId="0" applyFont="1" applyFill="1" applyBorder="1" applyAlignment="1" applyProtection="1">
      <alignment horizontal="center" vertical="center"/>
      <protection hidden="1"/>
    </xf>
    <xf numFmtId="0" fontId="2" fillId="5" borderId="63" xfId="0" applyFont="1" applyFill="1" applyBorder="1" applyAlignment="1" applyProtection="1">
      <alignment vertical="center"/>
      <protection hidden="1"/>
    </xf>
    <xf numFmtId="0" fontId="2" fillId="5" borderId="40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84" xfId="0" applyFont="1" applyFill="1" applyBorder="1" applyAlignment="1" applyProtection="1">
      <alignment horizontal="center" vertical="center"/>
      <protection hidden="1"/>
    </xf>
    <xf numFmtId="0" fontId="2" fillId="5" borderId="83" xfId="0" applyFont="1" applyFill="1" applyBorder="1" applyAlignment="1" applyProtection="1">
      <alignment horizontal="center" vertical="center"/>
      <protection hidden="1"/>
    </xf>
    <xf numFmtId="0" fontId="2" fillId="9" borderId="40" xfId="0" applyFont="1" applyFill="1" applyBorder="1" applyAlignment="1" applyProtection="1">
      <alignment horizontal="center" vertical="center"/>
      <protection hidden="1"/>
    </xf>
    <xf numFmtId="0" fontId="2" fillId="9" borderId="7" xfId="0" applyFont="1" applyFill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left" vertical="center" indent="1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49" xfId="0" applyFont="1" applyFill="1" applyBorder="1" applyAlignment="1" applyProtection="1">
      <alignment vertical="center"/>
      <protection hidden="1"/>
    </xf>
    <xf numFmtId="0" fontId="1" fillId="5" borderId="64" xfId="0" applyFont="1" applyFill="1" applyBorder="1" applyAlignment="1" applyProtection="1">
      <alignment vertical="center"/>
      <protection hidden="1"/>
    </xf>
    <xf numFmtId="0" fontId="1" fillId="5" borderId="50" xfId="0" applyFont="1" applyFill="1" applyBorder="1" applyAlignment="1" applyProtection="1">
      <alignment vertical="center"/>
      <protection hidden="1"/>
    </xf>
    <xf numFmtId="3" fontId="1" fillId="9" borderId="71" xfId="0" applyNumberFormat="1" applyFont="1" applyFill="1" applyBorder="1" applyAlignment="1" applyProtection="1">
      <alignment vertical="center"/>
      <protection hidden="1"/>
    </xf>
    <xf numFmtId="4" fontId="1" fillId="9" borderId="15" xfId="0" applyNumberFormat="1" applyFont="1" applyFill="1" applyBorder="1" applyAlignment="1" applyProtection="1">
      <alignment vertical="center"/>
      <protection hidden="1"/>
    </xf>
    <xf numFmtId="165" fontId="1" fillId="0" borderId="0" xfId="0" applyNumberFormat="1" applyFont="1" applyProtection="1"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5" borderId="43" xfId="0" applyFont="1" applyFill="1" applyBorder="1" applyAlignment="1" applyProtection="1">
      <alignment horizontal="left" vertical="center" indent="1"/>
      <protection hidden="1"/>
    </xf>
    <xf numFmtId="0" fontId="1" fillId="5" borderId="44" xfId="0" applyFont="1" applyFill="1" applyBorder="1" applyAlignment="1" applyProtection="1">
      <alignment horizontal="center" vertical="center"/>
      <protection hidden="1"/>
    </xf>
    <xf numFmtId="0" fontId="1" fillId="5" borderId="43" xfId="0" applyFont="1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1" fillId="5" borderId="17" xfId="0" applyFont="1" applyFill="1" applyBorder="1" applyAlignment="1" applyProtection="1">
      <alignment vertical="center"/>
      <protection hidden="1"/>
    </xf>
    <xf numFmtId="0" fontId="25" fillId="0" borderId="25" xfId="0" applyFont="1" applyBorder="1" applyAlignment="1" applyProtection="1">
      <alignment vertical="center"/>
      <protection hidden="1"/>
    </xf>
    <xf numFmtId="0" fontId="25" fillId="0" borderId="76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left" vertical="center" indent="1"/>
      <protection hidden="1"/>
    </xf>
    <xf numFmtId="0" fontId="1" fillId="0" borderId="0" xfId="0" applyFont="1" applyFill="1" applyProtection="1">
      <protection hidden="1"/>
    </xf>
    <xf numFmtId="0" fontId="20" fillId="0" borderId="0" xfId="0" applyFont="1" applyBorder="1" applyAlignment="1" applyProtection="1">
      <alignment horizontal="left" vertical="center" indent="1"/>
      <protection hidden="1"/>
    </xf>
    <xf numFmtId="0" fontId="2" fillId="0" borderId="0" xfId="0" applyFont="1" applyProtection="1"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0" fontId="1" fillId="5" borderId="42" xfId="0" applyFont="1" applyFill="1" applyBorder="1" applyAlignment="1" applyProtection="1">
      <alignment horizontal="left" vertical="center" indent="1"/>
      <protection hidden="1"/>
    </xf>
    <xf numFmtId="0" fontId="1" fillId="5" borderId="51" xfId="0" applyFont="1" applyFill="1" applyBorder="1" applyAlignment="1" applyProtection="1">
      <alignment horizontal="center" vertical="center"/>
      <protection hidden="1"/>
    </xf>
    <xf numFmtId="0" fontId="23" fillId="7" borderId="52" xfId="0" applyFont="1" applyFill="1" applyBorder="1" applyAlignment="1" applyProtection="1">
      <alignment horizontal="center" vertical="top"/>
      <protection hidden="1"/>
    </xf>
    <xf numFmtId="0" fontId="1" fillId="7" borderId="50" xfId="0" applyFont="1" applyFill="1" applyBorder="1" applyAlignment="1" applyProtection="1">
      <alignment horizontal="center" vertical="center"/>
      <protection hidden="1"/>
    </xf>
    <xf numFmtId="0" fontId="23" fillId="7" borderId="51" xfId="0" applyFont="1" applyFill="1" applyBorder="1" applyAlignment="1" applyProtection="1">
      <alignment horizontal="center" vertical="top"/>
      <protection hidden="1"/>
    </xf>
    <xf numFmtId="0" fontId="1" fillId="7" borderId="37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Protection="1">
      <protection hidden="1"/>
    </xf>
    <xf numFmtId="0" fontId="2" fillId="5" borderId="90" xfId="0" applyFont="1" applyFill="1" applyBorder="1" applyAlignment="1" applyProtection="1">
      <alignment horizontal="center" vertical="center"/>
      <protection hidden="1"/>
    </xf>
    <xf numFmtId="0" fontId="2" fillId="5" borderId="86" xfId="0" applyFont="1" applyFill="1" applyBorder="1" applyAlignment="1" applyProtection="1">
      <alignment horizontal="center" vertical="center"/>
      <protection hidden="1"/>
    </xf>
    <xf numFmtId="0" fontId="2" fillId="5" borderId="87" xfId="0" applyFont="1" applyFill="1" applyBorder="1" applyAlignment="1" applyProtection="1">
      <alignment horizontal="center" vertical="center"/>
      <protection hidden="1"/>
    </xf>
    <xf numFmtId="0" fontId="2" fillId="5" borderId="88" xfId="0" applyFont="1" applyFill="1" applyBorder="1" applyAlignment="1" applyProtection="1">
      <alignment horizontal="center" vertical="center"/>
      <protection hidden="1"/>
    </xf>
    <xf numFmtId="0" fontId="2" fillId="5" borderId="89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5" borderId="52" xfId="0" applyFont="1" applyFill="1" applyBorder="1" applyAlignment="1" applyProtection="1">
      <alignment horizontal="left" vertical="center" indent="1"/>
      <protection hidden="1"/>
    </xf>
    <xf numFmtId="0" fontId="1" fillId="0" borderId="85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0" fillId="0" borderId="0" xfId="0" applyProtection="1"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15" xfId="0" applyFont="1" applyFill="1" applyBorder="1" applyAlignment="1" applyProtection="1">
      <alignment vertical="center"/>
      <protection hidden="1"/>
    </xf>
    <xf numFmtId="3" fontId="1" fillId="9" borderId="14" xfId="0" applyNumberFormat="1" applyFont="1" applyFill="1" applyBorder="1" applyAlignment="1" applyProtection="1">
      <alignment vertical="center"/>
      <protection hidden="1"/>
    </xf>
    <xf numFmtId="4" fontId="1" fillId="5" borderId="52" xfId="0" applyNumberFormat="1" applyFont="1" applyFill="1" applyBorder="1" applyAlignment="1" applyProtection="1">
      <alignment horizontal="left" vertical="center" indent="1"/>
      <protection hidden="1"/>
    </xf>
    <xf numFmtId="0" fontId="1" fillId="0" borderId="92" xfId="0" applyFont="1" applyBorder="1" applyAlignment="1" applyProtection="1">
      <alignment horizontal="center" vertical="center"/>
      <protection hidden="1"/>
    </xf>
    <xf numFmtId="0" fontId="1" fillId="0" borderId="43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protection hidden="1"/>
    </xf>
    <xf numFmtId="0" fontId="1" fillId="0" borderId="95" xfId="0" applyFont="1" applyBorder="1" applyProtection="1">
      <protection hidden="1"/>
    </xf>
    <xf numFmtId="0" fontId="1" fillId="5" borderId="93" xfId="0" applyFont="1" applyFill="1" applyBorder="1" applyAlignment="1" applyProtection="1">
      <alignment horizontal="left" vertical="center" indent="1"/>
      <protection hidden="1"/>
    </xf>
    <xf numFmtId="4" fontId="1" fillId="5" borderId="93" xfId="0" applyNumberFormat="1" applyFont="1" applyFill="1" applyBorder="1" applyAlignment="1" applyProtection="1">
      <alignment horizontal="left" vertical="center" indent="1"/>
      <protection hidden="1"/>
    </xf>
    <xf numFmtId="0" fontId="1" fillId="0" borderId="94" xfId="0" applyFont="1" applyBorder="1" applyProtection="1">
      <protection hidden="1"/>
    </xf>
    <xf numFmtId="0" fontId="0" fillId="0" borderId="18" xfId="0" applyBorder="1" applyProtection="1">
      <protection hidden="1"/>
    </xf>
    <xf numFmtId="0" fontId="22" fillId="5" borderId="47" xfId="0" applyFont="1" applyFill="1" applyBorder="1" applyAlignment="1" applyProtection="1">
      <alignment horizontal="left" vertical="center" indent="1"/>
      <protection hidden="1"/>
    </xf>
    <xf numFmtId="4" fontId="1" fillId="5" borderId="47" xfId="0" applyNumberFormat="1" applyFont="1" applyFill="1" applyBorder="1" applyAlignment="1" applyProtection="1">
      <alignment horizontal="left" vertical="center" indent="1"/>
      <protection hidden="1"/>
    </xf>
    <xf numFmtId="0" fontId="1" fillId="0" borderId="96" xfId="0" applyFont="1" applyBorder="1" applyProtection="1">
      <protection hidden="1"/>
    </xf>
    <xf numFmtId="0" fontId="0" fillId="0" borderId="97" xfId="0" applyBorder="1" applyProtection="1">
      <protection hidden="1"/>
    </xf>
    <xf numFmtId="0" fontId="22" fillId="5" borderId="52" xfId="0" applyFont="1" applyFill="1" applyBorder="1" applyAlignment="1" applyProtection="1">
      <alignment horizontal="left" vertical="center" indent="1"/>
      <protection hidden="1"/>
    </xf>
    <xf numFmtId="3" fontId="22" fillId="9" borderId="14" xfId="0" applyNumberFormat="1" applyFont="1" applyFill="1" applyBorder="1" applyAlignment="1" applyProtection="1">
      <alignment vertical="center"/>
      <protection hidden="1"/>
    </xf>
    <xf numFmtId="4" fontId="22" fillId="9" borderId="15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left" indent="1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4" borderId="0" xfId="0" applyFont="1" applyFill="1" applyAlignment="1" applyProtection="1">
      <alignment horizontal="left" indent="1"/>
      <protection hidden="1"/>
    </xf>
    <xf numFmtId="0" fontId="1" fillId="8" borderId="0" xfId="0" applyFont="1" applyFill="1" applyProtection="1">
      <protection hidden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82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79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left" vertical="top" indent="1"/>
      <protection hidden="1"/>
    </xf>
    <xf numFmtId="0" fontId="15" fillId="0" borderId="5" xfId="0" applyFont="1" applyBorder="1" applyAlignment="1" applyProtection="1">
      <alignment vertical="top"/>
      <protection hidden="1"/>
    </xf>
    <xf numFmtId="0" fontId="15" fillId="0" borderId="47" xfId="0" applyFont="1" applyBorder="1" applyAlignment="1" applyProtection="1">
      <alignment horizontal="center" vertical="top"/>
      <protection hidden="1"/>
    </xf>
    <xf numFmtId="3" fontId="14" fillId="7" borderId="80" xfId="0" applyNumberFormat="1" applyFont="1" applyFill="1" applyBorder="1" applyAlignment="1" applyProtection="1">
      <alignment horizontal="center" vertical="center"/>
      <protection hidden="1"/>
    </xf>
    <xf numFmtId="4" fontId="14" fillId="7" borderId="81" xfId="0" applyNumberFormat="1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left" vertical="top" indent="1"/>
      <protection hidden="1"/>
    </xf>
    <xf numFmtId="0" fontId="15" fillId="0" borderId="58" xfId="0" applyFont="1" applyBorder="1" applyAlignment="1" applyProtection="1">
      <alignment vertical="top"/>
      <protection hidden="1"/>
    </xf>
    <xf numFmtId="0" fontId="15" fillId="0" borderId="44" xfId="0" applyFont="1" applyBorder="1" applyAlignment="1" applyProtection="1">
      <alignment horizontal="center" vertical="top"/>
      <protection hidden="1"/>
    </xf>
    <xf numFmtId="3" fontId="14" fillId="7" borderId="16" xfId="0" applyNumberFormat="1" applyFont="1" applyFill="1" applyBorder="1" applyAlignment="1" applyProtection="1">
      <alignment horizontal="center" vertical="center"/>
      <protection hidden="1"/>
    </xf>
    <xf numFmtId="4" fontId="14" fillId="7" borderId="17" xfId="0" applyNumberFormat="1" applyFont="1" applyFill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left" vertical="top" indent="1"/>
      <protection hidden="1"/>
    </xf>
    <xf numFmtId="0" fontId="15" fillId="0" borderId="57" xfId="0" applyFont="1" applyBorder="1" applyAlignment="1" applyProtection="1">
      <alignment vertical="top"/>
      <protection hidden="1"/>
    </xf>
    <xf numFmtId="0" fontId="15" fillId="0" borderId="51" xfId="0" applyFont="1" applyBorder="1" applyAlignment="1" applyProtection="1">
      <alignment horizontal="center" vertical="top"/>
      <protection hidden="1"/>
    </xf>
    <xf numFmtId="3" fontId="14" fillId="7" borderId="2" xfId="0" applyNumberFormat="1" applyFont="1" applyFill="1" applyBorder="1" applyAlignment="1" applyProtection="1">
      <alignment horizontal="center" vertical="center"/>
      <protection hidden="1"/>
    </xf>
    <xf numFmtId="4" fontId="14" fillId="7" borderId="21" xfId="0" applyNumberFormat="1" applyFont="1" applyFill="1" applyBorder="1" applyAlignment="1" applyProtection="1">
      <alignment horizontal="center" vertical="center"/>
      <protection hidden="1"/>
    </xf>
    <xf numFmtId="0" fontId="15" fillId="7" borderId="52" xfId="0" applyFont="1" applyFill="1" applyBorder="1" applyAlignment="1" applyProtection="1">
      <alignment horizontal="center" vertical="top"/>
      <protection hidden="1"/>
    </xf>
    <xf numFmtId="0" fontId="14" fillId="7" borderId="50" xfId="0" applyFont="1" applyFill="1" applyBorder="1" applyAlignment="1" applyProtection="1">
      <alignment horizontal="center" vertical="center"/>
      <protection hidden="1"/>
    </xf>
    <xf numFmtId="0" fontId="15" fillId="7" borderId="51" xfId="0" applyFont="1" applyFill="1" applyBorder="1" applyAlignment="1" applyProtection="1">
      <alignment horizontal="center" vertical="top"/>
      <protection hidden="1"/>
    </xf>
    <xf numFmtId="0" fontId="14" fillId="7" borderId="37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Protection="1"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 vertical="top"/>
      <protection hidden="1"/>
    </xf>
    <xf numFmtId="0" fontId="15" fillId="0" borderId="77" xfId="0" applyFont="1" applyBorder="1" applyAlignment="1" applyProtection="1">
      <alignment vertical="top"/>
      <protection hidden="1"/>
    </xf>
    <xf numFmtId="0" fontId="15" fillId="0" borderId="55" xfId="0" applyFont="1" applyBorder="1" applyAlignment="1" applyProtection="1">
      <alignment horizontal="center" vertical="top"/>
      <protection hidden="1"/>
    </xf>
    <xf numFmtId="0" fontId="15" fillId="0" borderId="76" xfId="0" applyFont="1" applyBorder="1" applyAlignment="1" applyProtection="1">
      <alignment vertical="top"/>
      <protection hidden="1"/>
    </xf>
    <xf numFmtId="0" fontId="15" fillId="0" borderId="54" xfId="0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left" vertical="center" indent="1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10" fillId="0" borderId="18" xfId="0" applyFont="1" applyBorder="1" applyAlignment="1" applyProtection="1">
      <alignment horizontal="left" vertical="center" indent="3"/>
      <protection locked="0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indent="3"/>
      <protection locked="0"/>
    </xf>
    <xf numFmtId="0" fontId="8" fillId="0" borderId="25" xfId="0" applyFont="1" applyBorder="1" applyAlignment="1" applyProtection="1">
      <alignment horizontal="left" vertical="center" inden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3"/>
      <protection locked="0"/>
    </xf>
    <xf numFmtId="0" fontId="8" fillId="0" borderId="24" xfId="0" applyFont="1" applyBorder="1" applyAlignment="1" applyProtection="1">
      <alignment horizontal="left" vertical="center" inden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left" vertical="center" indent="3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164" fontId="0" fillId="0" borderId="50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5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Fon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 indent="1"/>
      <protection locked="0"/>
    </xf>
    <xf numFmtId="0" fontId="0" fillId="5" borderId="30" xfId="0" applyFill="1" applyBorder="1" applyAlignment="1" applyProtection="1">
      <alignment vertical="center"/>
      <protection locked="0"/>
    </xf>
    <xf numFmtId="0" fontId="0" fillId="5" borderId="68" xfId="0" applyFill="1" applyBorder="1" applyAlignment="1" applyProtection="1">
      <alignment vertical="center"/>
      <protection locked="0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30" xfId="0" applyFont="1" applyFill="1" applyBorder="1" applyAlignment="1" applyProtection="1">
      <alignment vertical="center"/>
      <protection locked="0"/>
    </xf>
    <xf numFmtId="0" fontId="0" fillId="5" borderId="68" xfId="0" applyFont="1" applyFill="1" applyBorder="1" applyAlignment="1" applyProtection="1">
      <alignment vertical="center"/>
      <protection locked="0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164" fontId="0" fillId="5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01" xfId="0" applyFont="1" applyBorder="1" applyAlignment="1" applyProtection="1">
      <alignment horizontal="center" vertical="center" wrapText="1"/>
      <protection hidden="1"/>
    </xf>
    <xf numFmtId="0" fontId="7" fillId="2" borderId="98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164" fontId="8" fillId="0" borderId="102" xfId="0" applyNumberFormat="1" applyFont="1" applyBorder="1" applyAlignment="1" applyProtection="1">
      <alignment horizontal="center" vertical="center"/>
      <protection hidden="1"/>
    </xf>
    <xf numFmtId="166" fontId="8" fillId="2" borderId="47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164" fontId="8" fillId="0" borderId="103" xfId="0" applyNumberFormat="1" applyFont="1" applyBorder="1" applyAlignment="1" applyProtection="1">
      <alignment horizontal="center" vertical="center"/>
      <protection hidden="1"/>
    </xf>
    <xf numFmtId="166" fontId="8" fillId="2" borderId="44" xfId="0" applyNumberFormat="1" applyFont="1" applyFill="1" applyBorder="1" applyAlignment="1" applyProtection="1">
      <alignment horizontal="center" vertical="center"/>
      <protection hidden="1"/>
    </xf>
    <xf numFmtId="164" fontId="8" fillId="0" borderId="104" xfId="0" applyNumberFormat="1" applyFont="1" applyBorder="1" applyAlignment="1" applyProtection="1">
      <alignment horizontal="center" vertical="center"/>
      <protection hidden="1"/>
    </xf>
    <xf numFmtId="166" fontId="8" fillId="2" borderId="99" xfId="0" applyNumberFormat="1" applyFont="1" applyFill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 vertical="center" wrapText="1"/>
      <protection hidden="1"/>
    </xf>
    <xf numFmtId="164" fontId="18" fillId="0" borderId="22" xfId="0" applyNumberFormat="1" applyFont="1" applyBorder="1" applyAlignment="1" applyProtection="1">
      <alignment horizontal="center" vertical="center"/>
      <protection hidden="1"/>
    </xf>
    <xf numFmtId="164" fontId="18" fillId="0" borderId="100" xfId="0" applyNumberFormat="1" applyFont="1" applyBorder="1" applyAlignment="1" applyProtection="1">
      <alignment horizontal="center" vertical="center"/>
      <protection hidden="1"/>
    </xf>
    <xf numFmtId="166" fontId="27" fillId="2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105" xfId="0" applyBorder="1" applyProtection="1">
      <protection hidden="1"/>
    </xf>
    <xf numFmtId="0" fontId="18" fillId="0" borderId="64" xfId="0" applyFont="1" applyBorder="1" applyAlignment="1" applyProtection="1">
      <alignment horizontal="center" vertical="center"/>
      <protection hidden="1"/>
    </xf>
    <xf numFmtId="0" fontId="18" fillId="0" borderId="82" xfId="0" applyFont="1" applyBorder="1" applyAlignment="1" applyProtection="1">
      <alignment horizontal="center" vertical="center"/>
      <protection hidden="1"/>
    </xf>
    <xf numFmtId="0" fontId="18" fillId="0" borderId="106" xfId="0" applyFont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07" xfId="0" applyFont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6" fontId="6" fillId="0" borderId="0" xfId="0" applyNumberFormat="1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1" borderId="51" xfId="0" applyFont="1" applyFill="1" applyBorder="1" applyAlignment="1" applyProtection="1">
      <alignment horizontal="center" vertical="center"/>
      <protection hidden="1"/>
    </xf>
    <xf numFmtId="0" fontId="6" fillId="1" borderId="19" xfId="0" applyFont="1" applyFill="1" applyBorder="1" applyAlignment="1" applyProtection="1">
      <alignment vertical="center"/>
      <protection hidden="1"/>
    </xf>
    <xf numFmtId="0" fontId="0" fillId="1" borderId="19" xfId="0" applyFill="1" applyBorder="1" applyProtection="1">
      <protection hidden="1"/>
    </xf>
    <xf numFmtId="0" fontId="7" fillId="1" borderId="21" xfId="0" applyFont="1" applyFill="1" applyBorder="1" applyAlignment="1" applyProtection="1">
      <alignment horizontal="center"/>
      <protection hidden="1"/>
    </xf>
    <xf numFmtId="164" fontId="6" fillId="0" borderId="22" xfId="0" applyNumberFormat="1" applyFont="1" applyBorder="1" applyAlignment="1" applyProtection="1">
      <alignment horizontal="center" vertical="center"/>
      <protection hidden="1"/>
    </xf>
    <xf numFmtId="6" fontId="6" fillId="0" borderId="69" xfId="0" applyNumberFormat="1" applyFont="1" applyBorder="1" applyAlignment="1" applyProtection="1">
      <alignment vertical="center"/>
      <protection hidden="1"/>
    </xf>
    <xf numFmtId="6" fontId="6" fillId="0" borderId="0" xfId="0" applyNumberFormat="1" applyFont="1" applyBorder="1" applyAlignment="1" applyProtection="1">
      <alignment vertical="center"/>
      <protection hidden="1"/>
    </xf>
    <xf numFmtId="166" fontId="26" fillId="0" borderId="108" xfId="0" applyNumberFormat="1" applyFont="1" applyBorder="1" applyAlignment="1" applyProtection="1">
      <alignment horizontal="center" vertical="center"/>
      <protection locked="0"/>
    </xf>
    <xf numFmtId="6" fontId="6" fillId="2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" fillId="0" borderId="109" xfId="0" applyFont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left" vertical="center" indent="1"/>
      <protection hidden="1"/>
    </xf>
    <xf numFmtId="0" fontId="1" fillId="5" borderId="48" xfId="0" applyFont="1" applyFill="1" applyBorder="1" applyAlignment="1" applyProtection="1">
      <alignment horizontal="center" vertical="center"/>
      <protection hidden="1"/>
    </xf>
    <xf numFmtId="0" fontId="23" fillId="7" borderId="47" xfId="0" applyFont="1" applyFill="1" applyBorder="1" applyAlignment="1" applyProtection="1">
      <alignment horizontal="center" vertical="top"/>
      <protection hidden="1"/>
    </xf>
    <xf numFmtId="0" fontId="1" fillId="5" borderId="52" xfId="0" applyFont="1" applyFill="1" applyBorder="1" applyAlignment="1" applyProtection="1">
      <alignment horizontal="center" vertical="center"/>
      <protection locked="0"/>
    </xf>
    <xf numFmtId="0" fontId="1" fillId="5" borderId="44" xfId="0" applyFont="1" applyFill="1" applyBorder="1" applyAlignment="1" applyProtection="1">
      <alignment horizontal="center" vertical="center"/>
      <protection locked="0"/>
    </xf>
    <xf numFmtId="0" fontId="1" fillId="5" borderId="51" xfId="0" applyFont="1" applyFill="1" applyBorder="1" applyAlignment="1" applyProtection="1">
      <alignment horizontal="center" vertical="center"/>
      <protection locked="0"/>
    </xf>
    <xf numFmtId="0" fontId="1" fillId="7" borderId="24" xfId="0" applyFont="1" applyFill="1" applyBorder="1" applyAlignment="1" applyProtection="1">
      <alignment vertical="center"/>
      <protection hidden="1"/>
    </xf>
    <xf numFmtId="0" fontId="1" fillId="7" borderId="91" xfId="0" applyFont="1" applyFill="1" applyBorder="1" applyAlignment="1" applyProtection="1">
      <alignment vertical="center"/>
      <protection hidden="1"/>
    </xf>
    <xf numFmtId="0" fontId="22" fillId="5" borderId="52" xfId="0" applyFont="1" applyFill="1" applyBorder="1" applyAlignment="1" applyProtection="1">
      <alignment horizontal="center" vertical="center"/>
      <protection locked="0"/>
    </xf>
    <xf numFmtId="0" fontId="22" fillId="5" borderId="44" xfId="0" applyFont="1" applyFill="1" applyBorder="1" applyAlignment="1" applyProtection="1">
      <alignment horizontal="center" vertical="center"/>
      <protection locked="0"/>
    </xf>
    <xf numFmtId="0" fontId="1" fillId="0" borderId="110" xfId="0" applyFont="1" applyBorder="1" applyProtection="1">
      <protection hidden="1"/>
    </xf>
    <xf numFmtId="0" fontId="22" fillId="5" borderId="51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31" fillId="7" borderId="9" xfId="0" applyFont="1" applyFill="1" applyBorder="1" applyAlignment="1" applyProtection="1">
      <alignment horizontal="center" vertical="center"/>
      <protection hidden="1"/>
    </xf>
    <xf numFmtId="2" fontId="31" fillId="7" borderId="21" xfId="0" applyNumberFormat="1" applyFont="1" applyFill="1" applyBorder="1" applyAlignment="1" applyProtection="1">
      <alignment horizontal="center" vertical="center"/>
      <protection hidden="1"/>
    </xf>
    <xf numFmtId="3" fontId="2" fillId="7" borderId="9" xfId="0" applyNumberFormat="1" applyFont="1" applyFill="1" applyBorder="1" applyAlignment="1" applyProtection="1">
      <alignment vertical="center"/>
      <protection hidden="1"/>
    </xf>
    <xf numFmtId="2" fontId="31" fillId="7" borderId="21" xfId="0" applyNumberFormat="1" applyFont="1" applyFill="1" applyBorder="1" applyAlignment="1" applyProtection="1">
      <alignment horizontal="right" vertical="center"/>
      <protection hidden="1"/>
    </xf>
    <xf numFmtId="0" fontId="2" fillId="7" borderId="77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6" fillId="6" borderId="29" xfId="0" applyFont="1" applyFill="1" applyBorder="1" applyAlignment="1" applyProtection="1">
      <alignment horizontal="center" vertical="center"/>
      <protection hidden="1"/>
    </xf>
    <xf numFmtId="0" fontId="6" fillId="6" borderId="30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left" vertical="center" indent="2"/>
      <protection locked="0"/>
    </xf>
    <xf numFmtId="0" fontId="0" fillId="0" borderId="10" xfId="0" applyFill="1" applyBorder="1" applyAlignment="1" applyProtection="1">
      <alignment horizontal="left" vertical="center" indent="2"/>
      <protection locked="0"/>
    </xf>
    <xf numFmtId="0" fontId="0" fillId="1" borderId="42" xfId="0" applyFont="1" applyFill="1" applyBorder="1" applyAlignment="1" applyProtection="1">
      <alignment horizontal="left" vertical="center" indent="2"/>
      <protection hidden="1"/>
    </xf>
    <xf numFmtId="0" fontId="0" fillId="1" borderId="37" xfId="0" applyFont="1" applyFill="1" applyBorder="1" applyAlignment="1" applyProtection="1">
      <alignment horizontal="left" vertical="center" indent="2"/>
      <protection hidden="1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76" xfId="0" applyFont="1" applyBorder="1" applyAlignment="1" applyProtection="1">
      <alignment horizontal="left" vertical="center" indent="1"/>
      <protection locked="0"/>
    </xf>
    <xf numFmtId="0" fontId="0" fillId="0" borderId="49" xfId="0" applyFill="1" applyBorder="1" applyAlignment="1" applyProtection="1">
      <alignment horizontal="left" vertical="center" indent="2"/>
      <protection locked="0"/>
    </xf>
    <xf numFmtId="0" fontId="0" fillId="0" borderId="45" xfId="0" applyFill="1" applyBorder="1" applyAlignment="1" applyProtection="1">
      <alignment horizontal="left" vertical="center" indent="2"/>
      <protection locked="0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left" vertical="center" indent="2"/>
      <protection locked="0"/>
    </xf>
    <xf numFmtId="0" fontId="0" fillId="0" borderId="9" xfId="0" applyFill="1" applyBorder="1" applyAlignment="1" applyProtection="1">
      <alignment horizontal="left" vertical="center" indent="2"/>
      <protection locked="0"/>
    </xf>
    <xf numFmtId="0" fontId="0" fillId="0" borderId="43" xfId="0" applyBorder="1" applyAlignment="1" applyProtection="1">
      <alignment horizontal="left" vertical="center" indent="2"/>
      <protection locked="0"/>
    </xf>
    <xf numFmtId="0" fontId="0" fillId="0" borderId="10" xfId="0" applyFont="1" applyBorder="1" applyAlignment="1" applyProtection="1">
      <alignment horizontal="left" vertical="center" indent="2"/>
      <protection locked="0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left" vertical="center" indent="2"/>
      <protection hidden="1"/>
    </xf>
    <xf numFmtId="0" fontId="18" fillId="0" borderId="29" xfId="0" applyFont="1" applyFill="1" applyBorder="1" applyAlignment="1" applyProtection="1">
      <alignment horizontal="center" vertical="center"/>
      <protection hidden="1"/>
    </xf>
    <xf numFmtId="0" fontId="18" fillId="0" borderId="30" xfId="0" applyFont="1" applyFill="1" applyBorder="1" applyAlignment="1" applyProtection="1">
      <alignment horizontal="center" vertical="center"/>
      <protection hidden="1"/>
    </xf>
    <xf numFmtId="0" fontId="18" fillId="0" borderId="65" xfId="0" applyFont="1" applyFill="1" applyBorder="1" applyAlignment="1" applyProtection="1">
      <alignment horizontal="center" vertical="center" wrapText="1"/>
      <protection locked="0"/>
    </xf>
    <xf numFmtId="0" fontId="18" fillId="0" borderId="66" xfId="0" applyFont="1" applyFill="1" applyBorder="1" applyAlignment="1" applyProtection="1">
      <alignment horizontal="center" vertical="center"/>
      <protection locked="0"/>
    </xf>
    <xf numFmtId="0" fontId="18" fillId="0" borderId="6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6" fontId="6" fillId="0" borderId="55" xfId="0" applyNumberFormat="1" applyFont="1" applyBorder="1" applyAlignment="1" applyProtection="1">
      <alignment horizontal="center" vertical="center"/>
      <protection hidden="1"/>
    </xf>
    <xf numFmtId="6" fontId="6" fillId="0" borderId="48" xfId="0" applyNumberFormat="1" applyFont="1" applyBorder="1" applyAlignment="1" applyProtection="1">
      <alignment horizontal="center" vertical="center"/>
      <protection hidden="1"/>
    </xf>
    <xf numFmtId="6" fontId="6" fillId="0" borderId="39" xfId="0" applyNumberFormat="1" applyFont="1" applyBorder="1" applyAlignment="1" applyProtection="1">
      <alignment horizontal="center" vertical="center"/>
      <protection hidden="1"/>
    </xf>
    <xf numFmtId="0" fontId="7" fillId="4" borderId="29" xfId="0" applyFont="1" applyFill="1" applyBorder="1" applyAlignment="1" applyProtection="1">
      <alignment horizontal="center" vertical="center"/>
      <protection hidden="1"/>
    </xf>
    <xf numFmtId="0" fontId="7" fillId="4" borderId="30" xfId="0" applyFont="1" applyFill="1" applyBorder="1" applyAlignment="1" applyProtection="1">
      <alignment horizontal="center" vertical="center"/>
      <protection hidden="1"/>
    </xf>
    <xf numFmtId="0" fontId="7" fillId="4" borderId="31" xfId="0" applyFont="1" applyFill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21" fillId="7" borderId="85" xfId="0" applyFont="1" applyFill="1" applyBorder="1" applyAlignment="1" applyProtection="1">
      <alignment horizontal="left" vertical="center" indent="1"/>
      <protection hidden="1"/>
    </xf>
    <xf numFmtId="0" fontId="21" fillId="7" borderId="82" xfId="0" applyFont="1" applyFill="1" applyBorder="1" applyAlignment="1" applyProtection="1">
      <alignment horizontal="left" vertical="center" indent="1"/>
      <protection hidden="1"/>
    </xf>
    <xf numFmtId="0" fontId="21" fillId="7" borderId="2" xfId="0" applyFont="1" applyFill="1" applyBorder="1" applyAlignment="1" applyProtection="1">
      <alignment horizontal="left" vertical="center" indent="1"/>
      <protection hidden="1"/>
    </xf>
    <xf numFmtId="0" fontId="21" fillId="7" borderId="27" xfId="0" applyFont="1" applyFill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left" vertical="center" indent="1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71" xfId="0" applyFont="1" applyBorder="1" applyAlignment="1" applyProtection="1">
      <alignment horizontal="center" vertical="center" wrapText="1"/>
      <protection hidden="1"/>
    </xf>
    <xf numFmtId="0" fontId="19" fillId="0" borderId="73" xfId="0" applyFont="1" applyBorder="1" applyAlignment="1" applyProtection="1">
      <alignment horizontal="center"/>
      <protection hidden="1"/>
    </xf>
    <xf numFmtId="0" fontId="19" fillId="0" borderId="74" xfId="0" applyFont="1" applyBorder="1" applyAlignment="1" applyProtection="1">
      <alignment horizontal="center"/>
      <protection hidden="1"/>
    </xf>
    <xf numFmtId="0" fontId="19" fillId="0" borderId="75" xfId="0" applyFont="1" applyBorder="1" applyAlignment="1" applyProtection="1">
      <alignment horizontal="center"/>
      <protection hidden="1"/>
    </xf>
    <xf numFmtId="0" fontId="2" fillId="6" borderId="59" xfId="0" applyFont="1" applyFill="1" applyBorder="1" applyAlignment="1" applyProtection="1">
      <alignment horizontal="center" vertical="center"/>
      <protection hidden="1"/>
    </xf>
    <xf numFmtId="0" fontId="2" fillId="6" borderId="60" xfId="0" applyFont="1" applyFill="1" applyBorder="1" applyAlignment="1" applyProtection="1">
      <alignment horizontal="center" vertical="center"/>
      <protection hidden="1"/>
    </xf>
    <xf numFmtId="0" fontId="2" fillId="6" borderId="61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" fillId="3" borderId="59" xfId="0" applyFont="1" applyFill="1" applyBorder="1" applyAlignment="1" applyProtection="1">
      <alignment horizontal="center" vertical="center"/>
      <protection hidden="1"/>
    </xf>
    <xf numFmtId="0" fontId="2" fillId="3" borderId="60" xfId="0" applyFont="1" applyFill="1" applyBorder="1" applyAlignment="1" applyProtection="1">
      <alignment horizontal="center" vertical="center"/>
      <protection hidden="1"/>
    </xf>
    <xf numFmtId="0" fontId="2" fillId="3" borderId="61" xfId="0" applyFont="1" applyFill="1" applyBorder="1" applyAlignment="1" applyProtection="1">
      <alignment horizontal="center" vertical="center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2" borderId="61" xfId="0" applyFont="1" applyFill="1" applyBorder="1" applyAlignment="1" applyProtection="1">
      <alignment horizontal="center" vertical="center"/>
      <protection hidden="1"/>
    </xf>
    <xf numFmtId="0" fontId="2" fillId="4" borderId="59" xfId="0" applyFont="1" applyFill="1" applyBorder="1" applyAlignment="1" applyProtection="1">
      <alignment horizontal="center" vertical="center"/>
      <protection hidden="1"/>
    </xf>
    <xf numFmtId="0" fontId="2" fillId="4" borderId="60" xfId="0" applyFont="1" applyFill="1" applyBorder="1" applyAlignment="1" applyProtection="1">
      <alignment horizontal="center" vertical="center"/>
      <protection hidden="1"/>
    </xf>
    <xf numFmtId="0" fontId="2" fillId="4" borderId="61" xfId="0" applyFont="1" applyFill="1" applyBorder="1" applyAlignment="1" applyProtection="1">
      <alignment horizontal="center" vertical="center"/>
      <protection hidden="1"/>
    </xf>
    <xf numFmtId="0" fontId="22" fillId="7" borderId="85" xfId="0" applyFont="1" applyFill="1" applyBorder="1" applyAlignment="1" applyProtection="1">
      <alignment horizontal="left" vertical="center" indent="1"/>
      <protection hidden="1"/>
    </xf>
    <xf numFmtId="0" fontId="22" fillId="7" borderId="82" xfId="0" applyFont="1" applyFill="1" applyBorder="1" applyAlignment="1" applyProtection="1">
      <alignment horizontal="left" vertical="center" indent="1"/>
      <protection hidden="1"/>
    </xf>
    <xf numFmtId="0" fontId="22" fillId="7" borderId="2" xfId="0" applyFont="1" applyFill="1" applyBorder="1" applyAlignment="1" applyProtection="1">
      <alignment horizontal="left" vertical="center" indent="1"/>
      <protection hidden="1"/>
    </xf>
    <xf numFmtId="0" fontId="22" fillId="7" borderId="27" xfId="0" applyFont="1" applyFill="1" applyBorder="1" applyAlignment="1" applyProtection="1">
      <alignment horizontal="left" vertical="center" indent="1"/>
      <protection hidden="1"/>
    </xf>
    <xf numFmtId="0" fontId="22" fillId="7" borderId="24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Protection="1">
      <protection hidden="1"/>
    </xf>
  </cellXfs>
  <cellStyles count="1">
    <cellStyle name="Normální" xfId="0" builtinId="0"/>
  </cellStyles>
  <dxfs count="2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 tint="-4.9989318521683403E-2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00FF00"/>
      <color rgb="FFFF00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J75"/>
  <sheetViews>
    <sheetView showGridLines="0" workbookViewId="0"/>
  </sheetViews>
  <sheetFormatPr defaultRowHeight="15" x14ac:dyDescent="0.25"/>
  <cols>
    <col min="1" max="1" width="1.28515625" style="85" customWidth="1"/>
    <col min="2" max="2" width="9.140625" style="85"/>
    <col min="3" max="3" width="31.28515625" style="85" customWidth="1"/>
    <col min="4" max="6" width="17.7109375" style="85" customWidth="1"/>
    <col min="7" max="7" width="2.140625" style="85" customWidth="1"/>
    <col min="8" max="8" width="17.7109375" style="85" customWidth="1"/>
    <col min="9" max="256" width="9.140625" style="85"/>
    <col min="257" max="257" width="8" style="85" customWidth="1"/>
    <col min="258" max="258" width="9.140625" style="85"/>
    <col min="259" max="259" width="36.7109375" style="85" customWidth="1"/>
    <col min="260" max="260" width="19.140625" style="85" bestFit="1" customWidth="1"/>
    <col min="261" max="512" width="9.140625" style="85"/>
    <col min="513" max="513" width="8" style="85" customWidth="1"/>
    <col min="514" max="514" width="9.140625" style="85"/>
    <col min="515" max="515" width="36.7109375" style="85" customWidth="1"/>
    <col min="516" max="516" width="19.140625" style="85" bestFit="1" customWidth="1"/>
    <col min="517" max="768" width="9.140625" style="85"/>
    <col min="769" max="769" width="8" style="85" customWidth="1"/>
    <col min="770" max="770" width="9.140625" style="85"/>
    <col min="771" max="771" width="36.7109375" style="85" customWidth="1"/>
    <col min="772" max="772" width="19.140625" style="85" bestFit="1" customWidth="1"/>
    <col min="773" max="1024" width="9.140625" style="85"/>
    <col min="1025" max="1025" width="8" style="85" customWidth="1"/>
    <col min="1026" max="1026" width="9.140625" style="85"/>
    <col min="1027" max="1027" width="36.7109375" style="85" customWidth="1"/>
    <col min="1028" max="1028" width="19.140625" style="85" bestFit="1" customWidth="1"/>
    <col min="1029" max="1280" width="9.140625" style="85"/>
    <col min="1281" max="1281" width="8" style="85" customWidth="1"/>
    <col min="1282" max="1282" width="9.140625" style="85"/>
    <col min="1283" max="1283" width="36.7109375" style="85" customWidth="1"/>
    <col min="1284" max="1284" width="19.140625" style="85" bestFit="1" customWidth="1"/>
    <col min="1285" max="1536" width="9.140625" style="85"/>
    <col min="1537" max="1537" width="8" style="85" customWidth="1"/>
    <col min="1538" max="1538" width="9.140625" style="85"/>
    <col min="1539" max="1539" width="36.7109375" style="85" customWidth="1"/>
    <col min="1540" max="1540" width="19.140625" style="85" bestFit="1" customWidth="1"/>
    <col min="1541" max="1792" width="9.140625" style="85"/>
    <col min="1793" max="1793" width="8" style="85" customWidth="1"/>
    <col min="1794" max="1794" width="9.140625" style="85"/>
    <col min="1795" max="1795" width="36.7109375" style="85" customWidth="1"/>
    <col min="1796" max="1796" width="19.140625" style="85" bestFit="1" customWidth="1"/>
    <col min="1797" max="2048" width="9.140625" style="85"/>
    <col min="2049" max="2049" width="8" style="85" customWidth="1"/>
    <col min="2050" max="2050" width="9.140625" style="85"/>
    <col min="2051" max="2051" width="36.7109375" style="85" customWidth="1"/>
    <col min="2052" max="2052" width="19.140625" style="85" bestFit="1" customWidth="1"/>
    <col min="2053" max="2304" width="9.140625" style="85"/>
    <col min="2305" max="2305" width="8" style="85" customWidth="1"/>
    <col min="2306" max="2306" width="9.140625" style="85"/>
    <col min="2307" max="2307" width="36.7109375" style="85" customWidth="1"/>
    <col min="2308" max="2308" width="19.140625" style="85" bestFit="1" customWidth="1"/>
    <col min="2309" max="2560" width="9.140625" style="85"/>
    <col min="2561" max="2561" width="8" style="85" customWidth="1"/>
    <col min="2562" max="2562" width="9.140625" style="85"/>
    <col min="2563" max="2563" width="36.7109375" style="85" customWidth="1"/>
    <col min="2564" max="2564" width="19.140625" style="85" bestFit="1" customWidth="1"/>
    <col min="2565" max="2816" width="9.140625" style="85"/>
    <col min="2817" max="2817" width="8" style="85" customWidth="1"/>
    <col min="2818" max="2818" width="9.140625" style="85"/>
    <col min="2819" max="2819" width="36.7109375" style="85" customWidth="1"/>
    <col min="2820" max="2820" width="19.140625" style="85" bestFit="1" customWidth="1"/>
    <col min="2821" max="3072" width="9.140625" style="85"/>
    <col min="3073" max="3073" width="8" style="85" customWidth="1"/>
    <col min="3074" max="3074" width="9.140625" style="85"/>
    <col min="3075" max="3075" width="36.7109375" style="85" customWidth="1"/>
    <col min="3076" max="3076" width="19.140625" style="85" bestFit="1" customWidth="1"/>
    <col min="3077" max="3328" width="9.140625" style="85"/>
    <col min="3329" max="3329" width="8" style="85" customWidth="1"/>
    <col min="3330" max="3330" width="9.140625" style="85"/>
    <col min="3331" max="3331" width="36.7109375" style="85" customWidth="1"/>
    <col min="3332" max="3332" width="19.140625" style="85" bestFit="1" customWidth="1"/>
    <col min="3333" max="3584" width="9.140625" style="85"/>
    <col min="3585" max="3585" width="8" style="85" customWidth="1"/>
    <col min="3586" max="3586" width="9.140625" style="85"/>
    <col min="3587" max="3587" width="36.7109375" style="85" customWidth="1"/>
    <col min="3588" max="3588" width="19.140625" style="85" bestFit="1" customWidth="1"/>
    <col min="3589" max="3840" width="9.140625" style="85"/>
    <col min="3841" max="3841" width="8" style="85" customWidth="1"/>
    <col min="3842" max="3842" width="9.140625" style="85"/>
    <col min="3843" max="3843" width="36.7109375" style="85" customWidth="1"/>
    <col min="3844" max="3844" width="19.140625" style="85" bestFit="1" customWidth="1"/>
    <col min="3845" max="4096" width="9.140625" style="85"/>
    <col min="4097" max="4097" width="8" style="85" customWidth="1"/>
    <col min="4098" max="4098" width="9.140625" style="85"/>
    <col min="4099" max="4099" width="36.7109375" style="85" customWidth="1"/>
    <col min="4100" max="4100" width="19.140625" style="85" bestFit="1" customWidth="1"/>
    <col min="4101" max="4352" width="9.140625" style="85"/>
    <col min="4353" max="4353" width="8" style="85" customWidth="1"/>
    <col min="4354" max="4354" width="9.140625" style="85"/>
    <col min="4355" max="4355" width="36.7109375" style="85" customWidth="1"/>
    <col min="4356" max="4356" width="19.140625" style="85" bestFit="1" customWidth="1"/>
    <col min="4357" max="4608" width="9.140625" style="85"/>
    <col min="4609" max="4609" width="8" style="85" customWidth="1"/>
    <col min="4610" max="4610" width="9.140625" style="85"/>
    <col min="4611" max="4611" width="36.7109375" style="85" customWidth="1"/>
    <col min="4612" max="4612" width="19.140625" style="85" bestFit="1" customWidth="1"/>
    <col min="4613" max="4864" width="9.140625" style="85"/>
    <col min="4865" max="4865" width="8" style="85" customWidth="1"/>
    <col min="4866" max="4866" width="9.140625" style="85"/>
    <col min="4867" max="4867" width="36.7109375" style="85" customWidth="1"/>
    <col min="4868" max="4868" width="19.140625" style="85" bestFit="1" customWidth="1"/>
    <col min="4869" max="5120" width="9.140625" style="85"/>
    <col min="5121" max="5121" width="8" style="85" customWidth="1"/>
    <col min="5122" max="5122" width="9.140625" style="85"/>
    <col min="5123" max="5123" width="36.7109375" style="85" customWidth="1"/>
    <col min="5124" max="5124" width="19.140625" style="85" bestFit="1" customWidth="1"/>
    <col min="5125" max="5376" width="9.140625" style="85"/>
    <col min="5377" max="5377" width="8" style="85" customWidth="1"/>
    <col min="5378" max="5378" width="9.140625" style="85"/>
    <col min="5379" max="5379" width="36.7109375" style="85" customWidth="1"/>
    <col min="5380" max="5380" width="19.140625" style="85" bestFit="1" customWidth="1"/>
    <col min="5381" max="5632" width="9.140625" style="85"/>
    <col min="5633" max="5633" width="8" style="85" customWidth="1"/>
    <col min="5634" max="5634" width="9.140625" style="85"/>
    <col min="5635" max="5635" width="36.7109375" style="85" customWidth="1"/>
    <col min="5636" max="5636" width="19.140625" style="85" bestFit="1" customWidth="1"/>
    <col min="5637" max="5888" width="9.140625" style="85"/>
    <col min="5889" max="5889" width="8" style="85" customWidth="1"/>
    <col min="5890" max="5890" width="9.140625" style="85"/>
    <col min="5891" max="5891" width="36.7109375" style="85" customWidth="1"/>
    <col min="5892" max="5892" width="19.140625" style="85" bestFit="1" customWidth="1"/>
    <col min="5893" max="6144" width="9.140625" style="85"/>
    <col min="6145" max="6145" width="8" style="85" customWidth="1"/>
    <col min="6146" max="6146" width="9.140625" style="85"/>
    <col min="6147" max="6147" width="36.7109375" style="85" customWidth="1"/>
    <col min="6148" max="6148" width="19.140625" style="85" bestFit="1" customWidth="1"/>
    <col min="6149" max="6400" width="9.140625" style="85"/>
    <col min="6401" max="6401" width="8" style="85" customWidth="1"/>
    <col min="6402" max="6402" width="9.140625" style="85"/>
    <col min="6403" max="6403" width="36.7109375" style="85" customWidth="1"/>
    <col min="6404" max="6404" width="19.140625" style="85" bestFit="1" customWidth="1"/>
    <col min="6405" max="6656" width="9.140625" style="85"/>
    <col min="6657" max="6657" width="8" style="85" customWidth="1"/>
    <col min="6658" max="6658" width="9.140625" style="85"/>
    <col min="6659" max="6659" width="36.7109375" style="85" customWidth="1"/>
    <col min="6660" max="6660" width="19.140625" style="85" bestFit="1" customWidth="1"/>
    <col min="6661" max="6912" width="9.140625" style="85"/>
    <col min="6913" max="6913" width="8" style="85" customWidth="1"/>
    <col min="6914" max="6914" width="9.140625" style="85"/>
    <col min="6915" max="6915" width="36.7109375" style="85" customWidth="1"/>
    <col min="6916" max="6916" width="19.140625" style="85" bestFit="1" customWidth="1"/>
    <col min="6917" max="7168" width="9.140625" style="85"/>
    <col min="7169" max="7169" width="8" style="85" customWidth="1"/>
    <col min="7170" max="7170" width="9.140625" style="85"/>
    <col min="7171" max="7171" width="36.7109375" style="85" customWidth="1"/>
    <col min="7172" max="7172" width="19.140625" style="85" bestFit="1" customWidth="1"/>
    <col min="7173" max="7424" width="9.140625" style="85"/>
    <col min="7425" max="7425" width="8" style="85" customWidth="1"/>
    <col min="7426" max="7426" width="9.140625" style="85"/>
    <col min="7427" max="7427" width="36.7109375" style="85" customWidth="1"/>
    <col min="7428" max="7428" width="19.140625" style="85" bestFit="1" customWidth="1"/>
    <col min="7429" max="7680" width="9.140625" style="85"/>
    <col min="7681" max="7681" width="8" style="85" customWidth="1"/>
    <col min="7682" max="7682" width="9.140625" style="85"/>
    <col min="7683" max="7683" width="36.7109375" style="85" customWidth="1"/>
    <col min="7684" max="7684" width="19.140625" style="85" bestFit="1" customWidth="1"/>
    <col min="7685" max="7936" width="9.140625" style="85"/>
    <col min="7937" max="7937" width="8" style="85" customWidth="1"/>
    <col min="7938" max="7938" width="9.140625" style="85"/>
    <col min="7939" max="7939" width="36.7109375" style="85" customWidth="1"/>
    <col min="7940" max="7940" width="19.140625" style="85" bestFit="1" customWidth="1"/>
    <col min="7941" max="8192" width="9.140625" style="85"/>
    <col min="8193" max="8193" width="8" style="85" customWidth="1"/>
    <col min="8194" max="8194" width="9.140625" style="85"/>
    <col min="8195" max="8195" width="36.7109375" style="85" customWidth="1"/>
    <col min="8196" max="8196" width="19.140625" style="85" bestFit="1" customWidth="1"/>
    <col min="8197" max="8448" width="9.140625" style="85"/>
    <col min="8449" max="8449" width="8" style="85" customWidth="1"/>
    <col min="8450" max="8450" width="9.140625" style="85"/>
    <col min="8451" max="8451" width="36.7109375" style="85" customWidth="1"/>
    <col min="8452" max="8452" width="19.140625" style="85" bestFit="1" customWidth="1"/>
    <col min="8453" max="8704" width="9.140625" style="85"/>
    <col min="8705" max="8705" width="8" style="85" customWidth="1"/>
    <col min="8706" max="8706" width="9.140625" style="85"/>
    <col min="8707" max="8707" width="36.7109375" style="85" customWidth="1"/>
    <col min="8708" max="8708" width="19.140625" style="85" bestFit="1" customWidth="1"/>
    <col min="8709" max="8960" width="9.140625" style="85"/>
    <col min="8961" max="8961" width="8" style="85" customWidth="1"/>
    <col min="8962" max="8962" width="9.140625" style="85"/>
    <col min="8963" max="8963" width="36.7109375" style="85" customWidth="1"/>
    <col min="8964" max="8964" width="19.140625" style="85" bestFit="1" customWidth="1"/>
    <col min="8965" max="9216" width="9.140625" style="85"/>
    <col min="9217" max="9217" width="8" style="85" customWidth="1"/>
    <col min="9218" max="9218" width="9.140625" style="85"/>
    <col min="9219" max="9219" width="36.7109375" style="85" customWidth="1"/>
    <col min="9220" max="9220" width="19.140625" style="85" bestFit="1" customWidth="1"/>
    <col min="9221" max="9472" width="9.140625" style="85"/>
    <col min="9473" max="9473" width="8" style="85" customWidth="1"/>
    <col min="9474" max="9474" width="9.140625" style="85"/>
    <col min="9475" max="9475" width="36.7109375" style="85" customWidth="1"/>
    <col min="9476" max="9476" width="19.140625" style="85" bestFit="1" customWidth="1"/>
    <col min="9477" max="9728" width="9.140625" style="85"/>
    <col min="9729" max="9729" width="8" style="85" customWidth="1"/>
    <col min="9730" max="9730" width="9.140625" style="85"/>
    <col min="9731" max="9731" width="36.7109375" style="85" customWidth="1"/>
    <col min="9732" max="9732" width="19.140625" style="85" bestFit="1" customWidth="1"/>
    <col min="9733" max="9984" width="9.140625" style="85"/>
    <col min="9985" max="9985" width="8" style="85" customWidth="1"/>
    <col min="9986" max="9986" width="9.140625" style="85"/>
    <col min="9987" max="9987" width="36.7109375" style="85" customWidth="1"/>
    <col min="9988" max="9988" width="19.140625" style="85" bestFit="1" customWidth="1"/>
    <col min="9989" max="10240" width="9.140625" style="85"/>
    <col min="10241" max="10241" width="8" style="85" customWidth="1"/>
    <col min="10242" max="10242" width="9.140625" style="85"/>
    <col min="10243" max="10243" width="36.7109375" style="85" customWidth="1"/>
    <col min="10244" max="10244" width="19.140625" style="85" bestFit="1" customWidth="1"/>
    <col min="10245" max="10496" width="9.140625" style="85"/>
    <col min="10497" max="10497" width="8" style="85" customWidth="1"/>
    <col min="10498" max="10498" width="9.140625" style="85"/>
    <col min="10499" max="10499" width="36.7109375" style="85" customWidth="1"/>
    <col min="10500" max="10500" width="19.140625" style="85" bestFit="1" customWidth="1"/>
    <col min="10501" max="10752" width="9.140625" style="85"/>
    <col min="10753" max="10753" width="8" style="85" customWidth="1"/>
    <col min="10754" max="10754" width="9.140625" style="85"/>
    <col min="10755" max="10755" width="36.7109375" style="85" customWidth="1"/>
    <col min="10756" max="10756" width="19.140625" style="85" bestFit="1" customWidth="1"/>
    <col min="10757" max="11008" width="9.140625" style="85"/>
    <col min="11009" max="11009" width="8" style="85" customWidth="1"/>
    <col min="11010" max="11010" width="9.140625" style="85"/>
    <col min="11011" max="11011" width="36.7109375" style="85" customWidth="1"/>
    <col min="11012" max="11012" width="19.140625" style="85" bestFit="1" customWidth="1"/>
    <col min="11013" max="11264" width="9.140625" style="85"/>
    <col min="11265" max="11265" width="8" style="85" customWidth="1"/>
    <col min="11266" max="11266" width="9.140625" style="85"/>
    <col min="11267" max="11267" width="36.7109375" style="85" customWidth="1"/>
    <col min="11268" max="11268" width="19.140625" style="85" bestFit="1" customWidth="1"/>
    <col min="11269" max="11520" width="9.140625" style="85"/>
    <col min="11521" max="11521" width="8" style="85" customWidth="1"/>
    <col min="11522" max="11522" width="9.140625" style="85"/>
    <col min="11523" max="11523" width="36.7109375" style="85" customWidth="1"/>
    <col min="11524" max="11524" width="19.140625" style="85" bestFit="1" customWidth="1"/>
    <col min="11525" max="11776" width="9.140625" style="85"/>
    <col min="11777" max="11777" width="8" style="85" customWidth="1"/>
    <col min="11778" max="11778" width="9.140625" style="85"/>
    <col min="11779" max="11779" width="36.7109375" style="85" customWidth="1"/>
    <col min="11780" max="11780" width="19.140625" style="85" bestFit="1" customWidth="1"/>
    <col min="11781" max="12032" width="9.140625" style="85"/>
    <col min="12033" max="12033" width="8" style="85" customWidth="1"/>
    <col min="12034" max="12034" width="9.140625" style="85"/>
    <col min="12035" max="12035" width="36.7109375" style="85" customWidth="1"/>
    <col min="12036" max="12036" width="19.140625" style="85" bestFit="1" customWidth="1"/>
    <col min="12037" max="12288" width="9.140625" style="85"/>
    <col min="12289" max="12289" width="8" style="85" customWidth="1"/>
    <col min="12290" max="12290" width="9.140625" style="85"/>
    <col min="12291" max="12291" width="36.7109375" style="85" customWidth="1"/>
    <col min="12292" max="12292" width="19.140625" style="85" bestFit="1" customWidth="1"/>
    <col min="12293" max="12544" width="9.140625" style="85"/>
    <col min="12545" max="12545" width="8" style="85" customWidth="1"/>
    <col min="12546" max="12546" width="9.140625" style="85"/>
    <col min="12547" max="12547" width="36.7109375" style="85" customWidth="1"/>
    <col min="12548" max="12548" width="19.140625" style="85" bestFit="1" customWidth="1"/>
    <col min="12549" max="12800" width="9.140625" style="85"/>
    <col min="12801" max="12801" width="8" style="85" customWidth="1"/>
    <col min="12802" max="12802" width="9.140625" style="85"/>
    <col min="12803" max="12803" width="36.7109375" style="85" customWidth="1"/>
    <col min="12804" max="12804" width="19.140625" style="85" bestFit="1" customWidth="1"/>
    <col min="12805" max="13056" width="9.140625" style="85"/>
    <col min="13057" max="13057" width="8" style="85" customWidth="1"/>
    <col min="13058" max="13058" width="9.140625" style="85"/>
    <col min="13059" max="13059" width="36.7109375" style="85" customWidth="1"/>
    <col min="13060" max="13060" width="19.140625" style="85" bestFit="1" customWidth="1"/>
    <col min="13061" max="13312" width="9.140625" style="85"/>
    <col min="13313" max="13313" width="8" style="85" customWidth="1"/>
    <col min="13314" max="13314" width="9.140625" style="85"/>
    <col min="13315" max="13315" width="36.7109375" style="85" customWidth="1"/>
    <col min="13316" max="13316" width="19.140625" style="85" bestFit="1" customWidth="1"/>
    <col min="13317" max="13568" width="9.140625" style="85"/>
    <col min="13569" max="13569" width="8" style="85" customWidth="1"/>
    <col min="13570" max="13570" width="9.140625" style="85"/>
    <col min="13571" max="13571" width="36.7109375" style="85" customWidth="1"/>
    <col min="13572" max="13572" width="19.140625" style="85" bestFit="1" customWidth="1"/>
    <col min="13573" max="13824" width="9.140625" style="85"/>
    <col min="13825" max="13825" width="8" style="85" customWidth="1"/>
    <col min="13826" max="13826" width="9.140625" style="85"/>
    <col min="13827" max="13827" width="36.7109375" style="85" customWidth="1"/>
    <col min="13828" max="13828" width="19.140625" style="85" bestFit="1" customWidth="1"/>
    <col min="13829" max="14080" width="9.140625" style="85"/>
    <col min="14081" max="14081" width="8" style="85" customWidth="1"/>
    <col min="14082" max="14082" width="9.140625" style="85"/>
    <col min="14083" max="14083" width="36.7109375" style="85" customWidth="1"/>
    <col min="14084" max="14084" width="19.140625" style="85" bestFit="1" customWidth="1"/>
    <col min="14085" max="14336" width="9.140625" style="85"/>
    <col min="14337" max="14337" width="8" style="85" customWidth="1"/>
    <col min="14338" max="14338" width="9.140625" style="85"/>
    <col min="14339" max="14339" width="36.7109375" style="85" customWidth="1"/>
    <col min="14340" max="14340" width="19.140625" style="85" bestFit="1" customWidth="1"/>
    <col min="14341" max="14592" width="9.140625" style="85"/>
    <col min="14593" max="14593" width="8" style="85" customWidth="1"/>
    <col min="14594" max="14594" width="9.140625" style="85"/>
    <col min="14595" max="14595" width="36.7109375" style="85" customWidth="1"/>
    <col min="14596" max="14596" width="19.140625" style="85" bestFit="1" customWidth="1"/>
    <col min="14597" max="14848" width="9.140625" style="85"/>
    <col min="14849" max="14849" width="8" style="85" customWidth="1"/>
    <col min="14850" max="14850" width="9.140625" style="85"/>
    <col min="14851" max="14851" width="36.7109375" style="85" customWidth="1"/>
    <col min="14852" max="14852" width="19.140625" style="85" bestFit="1" customWidth="1"/>
    <col min="14853" max="15104" width="9.140625" style="85"/>
    <col min="15105" max="15105" width="8" style="85" customWidth="1"/>
    <col min="15106" max="15106" width="9.140625" style="85"/>
    <col min="15107" max="15107" width="36.7109375" style="85" customWidth="1"/>
    <col min="15108" max="15108" width="19.140625" style="85" bestFit="1" customWidth="1"/>
    <col min="15109" max="15360" width="9.140625" style="85"/>
    <col min="15361" max="15361" width="8" style="85" customWidth="1"/>
    <col min="15362" max="15362" width="9.140625" style="85"/>
    <col min="15363" max="15363" width="36.7109375" style="85" customWidth="1"/>
    <col min="15364" max="15364" width="19.140625" style="85" bestFit="1" customWidth="1"/>
    <col min="15365" max="15616" width="9.140625" style="85"/>
    <col min="15617" max="15617" width="8" style="85" customWidth="1"/>
    <col min="15618" max="15618" width="9.140625" style="85"/>
    <col min="15619" max="15619" width="36.7109375" style="85" customWidth="1"/>
    <col min="15620" max="15620" width="19.140625" style="85" bestFit="1" customWidth="1"/>
    <col min="15621" max="15872" width="9.140625" style="85"/>
    <col min="15873" max="15873" width="8" style="85" customWidth="1"/>
    <col min="15874" max="15874" width="9.140625" style="85"/>
    <col min="15875" max="15875" width="36.7109375" style="85" customWidth="1"/>
    <col min="15876" max="15876" width="19.140625" style="85" bestFit="1" customWidth="1"/>
    <col min="15877" max="16128" width="9.140625" style="85"/>
    <col min="16129" max="16129" width="8" style="85" customWidth="1"/>
    <col min="16130" max="16130" width="9.140625" style="85"/>
    <col min="16131" max="16131" width="36.7109375" style="85" customWidth="1"/>
    <col min="16132" max="16132" width="19.140625" style="85" bestFit="1" customWidth="1"/>
    <col min="16133" max="16384" width="9.140625" style="85"/>
  </cols>
  <sheetData>
    <row r="1" spans="2:8" ht="6.75" customHeight="1" x14ac:dyDescent="0.25"/>
    <row r="2" spans="2:8" ht="26.25" x14ac:dyDescent="0.25">
      <c r="B2" s="276" t="s">
        <v>117</v>
      </c>
      <c r="C2" s="276"/>
      <c r="D2" s="276"/>
      <c r="E2" s="276"/>
      <c r="F2" s="276"/>
      <c r="G2" s="276"/>
      <c r="H2" s="276"/>
    </row>
    <row r="3" spans="2:8" ht="21.75" thickBot="1" x14ac:dyDescent="0.3">
      <c r="B3" s="214"/>
      <c r="C3" s="214"/>
      <c r="D3" s="214"/>
      <c r="E3" s="214"/>
      <c r="F3" s="214"/>
      <c r="G3" s="214"/>
    </row>
    <row r="4" spans="2:8" ht="22.5" thickTop="1" thickBot="1" x14ac:dyDescent="0.3">
      <c r="B4" s="215" t="s">
        <v>130</v>
      </c>
      <c r="C4" s="214"/>
      <c r="D4" s="214"/>
      <c r="E4" s="254"/>
      <c r="F4" s="214"/>
      <c r="G4" s="214"/>
    </row>
    <row r="5" spans="2:8" ht="19.5" customHeight="1" thickTop="1" thickBot="1" x14ac:dyDescent="0.3"/>
    <row r="6" spans="2:8" ht="60" customHeight="1" thickBot="1" x14ac:dyDescent="0.3">
      <c r="B6" s="216"/>
      <c r="C6" s="217" t="s">
        <v>43</v>
      </c>
      <c r="D6" s="218" t="s">
        <v>44</v>
      </c>
      <c r="E6" s="218" t="s">
        <v>16</v>
      </c>
      <c r="F6" s="219" t="s">
        <v>132</v>
      </c>
      <c r="G6" s="220"/>
      <c r="H6" s="221" t="s">
        <v>131</v>
      </c>
    </row>
    <row r="7" spans="2:8" ht="16.5" thickTop="1" x14ac:dyDescent="0.25">
      <c r="B7" s="222" t="s">
        <v>12</v>
      </c>
      <c r="C7" s="186"/>
      <c r="D7" s="187"/>
      <c r="E7" s="188"/>
      <c r="F7" s="189"/>
      <c r="G7" s="223"/>
      <c r="H7" s="224" t="b">
        <f>IF(E7="ANO",$E$4)</f>
        <v>0</v>
      </c>
    </row>
    <row r="8" spans="2:8" ht="15.75" x14ac:dyDescent="0.25">
      <c r="B8" s="225" t="s">
        <v>13</v>
      </c>
      <c r="C8" s="190"/>
      <c r="D8" s="191"/>
      <c r="E8" s="192"/>
      <c r="F8" s="189"/>
      <c r="G8" s="226"/>
      <c r="H8" s="227" t="b">
        <f>IF(E8="ANO",$E$4)</f>
        <v>0</v>
      </c>
    </row>
    <row r="9" spans="2:8" ht="15.75" x14ac:dyDescent="0.25">
      <c r="B9" s="222" t="s">
        <v>14</v>
      </c>
      <c r="C9" s="193"/>
      <c r="D9" s="194"/>
      <c r="E9" s="195"/>
      <c r="F9" s="196"/>
      <c r="G9" s="223"/>
      <c r="H9" s="227" t="b">
        <f t="shared" ref="H9:H38" si="0">IF(E9="ANO",$E$4)</f>
        <v>0</v>
      </c>
    </row>
    <row r="10" spans="2:8" ht="15.75" x14ac:dyDescent="0.25">
      <c r="B10" s="225" t="s">
        <v>15</v>
      </c>
      <c r="C10" s="190"/>
      <c r="D10" s="191"/>
      <c r="E10" s="192"/>
      <c r="F10" s="196"/>
      <c r="G10" s="223"/>
      <c r="H10" s="227" t="b">
        <f t="shared" si="0"/>
        <v>0</v>
      </c>
    </row>
    <row r="11" spans="2:8" ht="15.75" x14ac:dyDescent="0.25">
      <c r="B11" s="222" t="s">
        <v>17</v>
      </c>
      <c r="C11" s="190"/>
      <c r="D11" s="191"/>
      <c r="E11" s="192"/>
      <c r="F11" s="196"/>
      <c r="G11" s="223"/>
      <c r="H11" s="227" t="b">
        <f t="shared" si="0"/>
        <v>0</v>
      </c>
    </row>
    <row r="12" spans="2:8" ht="15.75" x14ac:dyDescent="0.25">
      <c r="B12" s="225" t="s">
        <v>18</v>
      </c>
      <c r="C12" s="190"/>
      <c r="D12" s="191"/>
      <c r="E12" s="192"/>
      <c r="F12" s="189"/>
      <c r="G12" s="226"/>
      <c r="H12" s="227" t="b">
        <f t="shared" si="0"/>
        <v>0</v>
      </c>
    </row>
    <row r="13" spans="2:8" ht="15.75" x14ac:dyDescent="0.25">
      <c r="B13" s="222" t="s">
        <v>19</v>
      </c>
      <c r="C13" s="190"/>
      <c r="D13" s="191"/>
      <c r="E13" s="192"/>
      <c r="F13" s="196"/>
      <c r="G13" s="223"/>
      <c r="H13" s="227" t="b">
        <f t="shared" si="0"/>
        <v>0</v>
      </c>
    </row>
    <row r="14" spans="2:8" ht="15.75" x14ac:dyDescent="0.25">
      <c r="B14" s="225" t="s">
        <v>20</v>
      </c>
      <c r="C14" s="190"/>
      <c r="D14" s="191"/>
      <c r="E14" s="192"/>
      <c r="F14" s="196"/>
      <c r="G14" s="223"/>
      <c r="H14" s="227" t="b">
        <f t="shared" si="0"/>
        <v>0</v>
      </c>
    </row>
    <row r="15" spans="2:8" ht="15.75" x14ac:dyDescent="0.25">
      <c r="B15" s="222" t="s">
        <v>21</v>
      </c>
      <c r="C15" s="190"/>
      <c r="D15" s="191"/>
      <c r="E15" s="192"/>
      <c r="F15" s="196"/>
      <c r="G15" s="223"/>
      <c r="H15" s="227" t="b">
        <f t="shared" si="0"/>
        <v>0</v>
      </c>
    </row>
    <row r="16" spans="2:8" ht="15.75" x14ac:dyDescent="0.25">
      <c r="B16" s="225" t="s">
        <v>22</v>
      </c>
      <c r="C16" s="190"/>
      <c r="D16" s="191"/>
      <c r="E16" s="192"/>
      <c r="F16" s="196"/>
      <c r="G16" s="223"/>
      <c r="H16" s="227" t="b">
        <f t="shared" si="0"/>
        <v>0</v>
      </c>
    </row>
    <row r="17" spans="2:8" ht="15.75" x14ac:dyDescent="0.25">
      <c r="B17" s="222" t="s">
        <v>23</v>
      </c>
      <c r="C17" s="190"/>
      <c r="D17" s="191"/>
      <c r="E17" s="192"/>
      <c r="F17" s="196"/>
      <c r="G17" s="223"/>
      <c r="H17" s="227" t="b">
        <f t="shared" si="0"/>
        <v>0</v>
      </c>
    </row>
    <row r="18" spans="2:8" ht="15.75" x14ac:dyDescent="0.25">
      <c r="B18" s="225" t="s">
        <v>24</v>
      </c>
      <c r="C18" s="190"/>
      <c r="D18" s="191"/>
      <c r="E18" s="192"/>
      <c r="F18" s="196"/>
      <c r="G18" s="223"/>
      <c r="H18" s="227" t="b">
        <f t="shared" si="0"/>
        <v>0</v>
      </c>
    </row>
    <row r="19" spans="2:8" ht="15.75" x14ac:dyDescent="0.25">
      <c r="B19" s="222" t="s">
        <v>25</v>
      </c>
      <c r="C19" s="190"/>
      <c r="D19" s="191"/>
      <c r="E19" s="192"/>
      <c r="F19" s="196"/>
      <c r="G19" s="223"/>
      <c r="H19" s="227" t="b">
        <f t="shared" si="0"/>
        <v>0</v>
      </c>
    </row>
    <row r="20" spans="2:8" ht="15.75" x14ac:dyDescent="0.25">
      <c r="B20" s="225" t="s">
        <v>26</v>
      </c>
      <c r="C20" s="190"/>
      <c r="D20" s="191"/>
      <c r="E20" s="192"/>
      <c r="F20" s="196"/>
      <c r="G20" s="223"/>
      <c r="H20" s="227" t="b">
        <f t="shared" si="0"/>
        <v>0</v>
      </c>
    </row>
    <row r="21" spans="2:8" ht="15.75" x14ac:dyDescent="0.25">
      <c r="B21" s="222" t="s">
        <v>27</v>
      </c>
      <c r="C21" s="190"/>
      <c r="D21" s="191"/>
      <c r="E21" s="192"/>
      <c r="F21" s="196"/>
      <c r="G21" s="223"/>
      <c r="H21" s="227" t="b">
        <f t="shared" si="0"/>
        <v>0</v>
      </c>
    </row>
    <row r="22" spans="2:8" ht="15.75" x14ac:dyDescent="0.25">
      <c r="B22" s="225" t="s">
        <v>28</v>
      </c>
      <c r="C22" s="190"/>
      <c r="D22" s="191"/>
      <c r="E22" s="192"/>
      <c r="F22" s="196"/>
      <c r="G22" s="223"/>
      <c r="H22" s="227" t="b">
        <f t="shared" si="0"/>
        <v>0</v>
      </c>
    </row>
    <row r="23" spans="2:8" ht="15.75" x14ac:dyDescent="0.25">
      <c r="B23" s="222" t="s">
        <v>29</v>
      </c>
      <c r="C23" s="190"/>
      <c r="D23" s="191"/>
      <c r="E23" s="192"/>
      <c r="F23" s="196"/>
      <c r="G23" s="223"/>
      <c r="H23" s="227" t="b">
        <f t="shared" si="0"/>
        <v>0</v>
      </c>
    </row>
    <row r="24" spans="2:8" ht="15.75" x14ac:dyDescent="0.25">
      <c r="B24" s="225" t="s">
        <v>30</v>
      </c>
      <c r="C24" s="190"/>
      <c r="D24" s="191"/>
      <c r="E24" s="192"/>
      <c r="F24" s="196"/>
      <c r="G24" s="223"/>
      <c r="H24" s="227" t="b">
        <f t="shared" si="0"/>
        <v>0</v>
      </c>
    </row>
    <row r="25" spans="2:8" ht="15.75" x14ac:dyDescent="0.25">
      <c r="B25" s="222" t="s">
        <v>31</v>
      </c>
      <c r="C25" s="190"/>
      <c r="D25" s="191"/>
      <c r="E25" s="192"/>
      <c r="F25" s="196"/>
      <c r="G25" s="223"/>
      <c r="H25" s="227" t="b">
        <f t="shared" si="0"/>
        <v>0</v>
      </c>
    </row>
    <row r="26" spans="2:8" ht="15.75" x14ac:dyDescent="0.25">
      <c r="B26" s="225" t="s">
        <v>32</v>
      </c>
      <c r="C26" s="190"/>
      <c r="D26" s="191"/>
      <c r="E26" s="192"/>
      <c r="F26" s="196"/>
      <c r="G26" s="223"/>
      <c r="H26" s="227" t="b">
        <f t="shared" si="0"/>
        <v>0</v>
      </c>
    </row>
    <row r="27" spans="2:8" ht="15.75" x14ac:dyDescent="0.25">
      <c r="B27" s="222" t="s">
        <v>33</v>
      </c>
      <c r="C27" s="190"/>
      <c r="D27" s="191"/>
      <c r="E27" s="192"/>
      <c r="F27" s="196"/>
      <c r="G27" s="223"/>
      <c r="H27" s="227" t="b">
        <f t="shared" si="0"/>
        <v>0</v>
      </c>
    </row>
    <row r="28" spans="2:8" ht="15.75" x14ac:dyDescent="0.25">
      <c r="B28" s="225" t="s">
        <v>34</v>
      </c>
      <c r="C28" s="190"/>
      <c r="D28" s="191"/>
      <c r="E28" s="192"/>
      <c r="F28" s="196"/>
      <c r="G28" s="223"/>
      <c r="H28" s="227" t="b">
        <f t="shared" si="0"/>
        <v>0</v>
      </c>
    </row>
    <row r="29" spans="2:8" ht="15.75" x14ac:dyDescent="0.25">
      <c r="B29" s="222" t="s">
        <v>35</v>
      </c>
      <c r="C29" s="190"/>
      <c r="D29" s="191"/>
      <c r="E29" s="192"/>
      <c r="F29" s="196"/>
      <c r="G29" s="223"/>
      <c r="H29" s="227" t="b">
        <f t="shared" si="0"/>
        <v>0</v>
      </c>
    </row>
    <row r="30" spans="2:8" ht="15.75" x14ac:dyDescent="0.25">
      <c r="B30" s="225" t="s">
        <v>36</v>
      </c>
      <c r="C30" s="190"/>
      <c r="D30" s="191"/>
      <c r="E30" s="192"/>
      <c r="F30" s="196"/>
      <c r="G30" s="223"/>
      <c r="H30" s="227" t="b">
        <f t="shared" si="0"/>
        <v>0</v>
      </c>
    </row>
    <row r="31" spans="2:8" ht="15.75" x14ac:dyDescent="0.25">
      <c r="B31" s="222" t="s">
        <v>37</v>
      </c>
      <c r="C31" s="190"/>
      <c r="D31" s="191"/>
      <c r="E31" s="192"/>
      <c r="F31" s="196"/>
      <c r="G31" s="223"/>
      <c r="H31" s="227" t="b">
        <f t="shared" si="0"/>
        <v>0</v>
      </c>
    </row>
    <row r="32" spans="2:8" ht="15.75" x14ac:dyDescent="0.25">
      <c r="B32" s="225" t="s">
        <v>38</v>
      </c>
      <c r="C32" s="190"/>
      <c r="D32" s="191"/>
      <c r="E32" s="192"/>
      <c r="F32" s="196"/>
      <c r="G32" s="223"/>
      <c r="H32" s="227" t="b">
        <f t="shared" si="0"/>
        <v>0</v>
      </c>
    </row>
    <row r="33" spans="2:8" ht="15.75" x14ac:dyDescent="0.25">
      <c r="B33" s="222" t="s">
        <v>39</v>
      </c>
      <c r="C33" s="190"/>
      <c r="D33" s="191"/>
      <c r="E33" s="192"/>
      <c r="F33" s="196"/>
      <c r="G33" s="223"/>
      <c r="H33" s="227" t="b">
        <f t="shared" si="0"/>
        <v>0</v>
      </c>
    </row>
    <row r="34" spans="2:8" ht="15.75" x14ac:dyDescent="0.25">
      <c r="B34" s="225" t="s">
        <v>40</v>
      </c>
      <c r="C34" s="190"/>
      <c r="D34" s="191"/>
      <c r="E34" s="192"/>
      <c r="F34" s="196"/>
      <c r="G34" s="223"/>
      <c r="H34" s="227" t="b">
        <f t="shared" si="0"/>
        <v>0</v>
      </c>
    </row>
    <row r="35" spans="2:8" ht="15.75" x14ac:dyDescent="0.25">
      <c r="B35" s="222" t="s">
        <v>41</v>
      </c>
      <c r="C35" s="190"/>
      <c r="D35" s="191"/>
      <c r="E35" s="192"/>
      <c r="F35" s="189"/>
      <c r="G35" s="226"/>
      <c r="H35" s="227" t="b">
        <f t="shared" si="0"/>
        <v>0</v>
      </c>
    </row>
    <row r="36" spans="2:8" ht="15.75" x14ac:dyDescent="0.25">
      <c r="B36" s="225" t="s">
        <v>42</v>
      </c>
      <c r="C36" s="186"/>
      <c r="D36" s="187"/>
      <c r="E36" s="192"/>
      <c r="F36" s="189"/>
      <c r="G36" s="226"/>
      <c r="H36" s="227" t="b">
        <f t="shared" si="0"/>
        <v>0</v>
      </c>
    </row>
    <row r="37" spans="2:8" ht="15.75" x14ac:dyDescent="0.25">
      <c r="B37" s="222" t="s">
        <v>65</v>
      </c>
      <c r="C37" s="190"/>
      <c r="D37" s="191"/>
      <c r="E37" s="192"/>
      <c r="F37" s="189"/>
      <c r="G37" s="226"/>
      <c r="H37" s="227" t="b">
        <f t="shared" si="0"/>
        <v>0</v>
      </c>
    </row>
    <row r="38" spans="2:8" ht="16.5" thickBot="1" x14ac:dyDescent="0.3">
      <c r="B38" s="225" t="s">
        <v>66</v>
      </c>
      <c r="C38" s="197"/>
      <c r="D38" s="198"/>
      <c r="E38" s="192"/>
      <c r="F38" s="199"/>
      <c r="G38" s="228"/>
      <c r="H38" s="229" t="b">
        <f t="shared" si="0"/>
        <v>0</v>
      </c>
    </row>
    <row r="39" spans="2:8" ht="22.5" customHeight="1" thickBot="1" x14ac:dyDescent="0.3">
      <c r="B39" s="299" t="s">
        <v>129</v>
      </c>
      <c r="C39" s="300"/>
      <c r="D39" s="300"/>
      <c r="E39" s="230">
        <f>COUNTIF(E7:E38,"ANO")</f>
        <v>0</v>
      </c>
      <c r="F39" s="231">
        <f>SUM(F7:F38)</f>
        <v>0</v>
      </c>
      <c r="G39" s="232"/>
      <c r="H39" s="233">
        <f>SUM(H7:H38)</f>
        <v>0</v>
      </c>
    </row>
    <row r="40" spans="2:8" ht="20.25" customHeight="1" thickBot="1" x14ac:dyDescent="0.3">
      <c r="G40" s="234"/>
    </row>
    <row r="41" spans="2:8" ht="20.25" customHeight="1" x14ac:dyDescent="0.25">
      <c r="B41" s="301" t="s">
        <v>88</v>
      </c>
      <c r="C41" s="302"/>
      <c r="D41" s="235" t="s">
        <v>69</v>
      </c>
      <c r="E41" s="235" t="s">
        <v>70</v>
      </c>
      <c r="F41" s="236" t="s">
        <v>71</v>
      </c>
      <c r="G41" s="237"/>
      <c r="H41" s="238" t="s">
        <v>133</v>
      </c>
    </row>
    <row r="42" spans="2:8" ht="20.25" customHeight="1" thickBot="1" x14ac:dyDescent="0.3">
      <c r="B42" s="303"/>
      <c r="C42" s="304"/>
      <c r="D42" s="200">
        <v>12</v>
      </c>
      <c r="E42" s="200"/>
      <c r="F42" s="239">
        <f>D42*E42</f>
        <v>0</v>
      </c>
      <c r="G42" s="240"/>
      <c r="H42" s="255">
        <f>H39-F42-E74</f>
        <v>-5370</v>
      </c>
    </row>
    <row r="43" spans="2:8" ht="9" customHeight="1" x14ac:dyDescent="0.25"/>
    <row r="44" spans="2:8" ht="18.75" x14ac:dyDescent="0.3">
      <c r="B44" s="241" t="s">
        <v>55</v>
      </c>
    </row>
    <row r="45" spans="2:8" ht="9" customHeight="1" thickBot="1" x14ac:dyDescent="0.3"/>
    <row r="46" spans="2:8" ht="30" customHeight="1" thickBot="1" x14ac:dyDescent="0.3">
      <c r="B46" s="305" t="s">
        <v>78</v>
      </c>
      <c r="C46" s="306"/>
      <c r="D46" s="306"/>
      <c r="E46" s="307"/>
      <c r="F46" s="242" t="s">
        <v>128</v>
      </c>
      <c r="G46" s="243"/>
    </row>
    <row r="47" spans="2:8" x14ac:dyDescent="0.25">
      <c r="B47" s="244" t="s">
        <v>56</v>
      </c>
      <c r="C47" s="291" t="s">
        <v>103</v>
      </c>
      <c r="D47" s="292"/>
      <c r="E47" s="201">
        <v>573</v>
      </c>
      <c r="F47" s="308">
        <f>F39-E74-F42</f>
        <v>-5370</v>
      </c>
      <c r="G47" s="245"/>
    </row>
    <row r="48" spans="2:8" x14ac:dyDescent="0.25">
      <c r="B48" s="246" t="s">
        <v>57</v>
      </c>
      <c r="C48" s="286" t="s">
        <v>104</v>
      </c>
      <c r="D48" s="287"/>
      <c r="E48" s="202">
        <v>299</v>
      </c>
      <c r="F48" s="309"/>
      <c r="G48" s="245"/>
    </row>
    <row r="49" spans="2:7" x14ac:dyDescent="0.25">
      <c r="B49" s="246" t="s">
        <v>83</v>
      </c>
      <c r="C49" s="280" t="s">
        <v>81</v>
      </c>
      <c r="D49" s="281"/>
      <c r="E49" s="203">
        <v>299</v>
      </c>
      <c r="F49" s="309"/>
      <c r="G49" s="245"/>
    </row>
    <row r="50" spans="2:7" x14ac:dyDescent="0.25">
      <c r="B50" s="246" t="s">
        <v>84</v>
      </c>
      <c r="C50" s="293" t="s">
        <v>111</v>
      </c>
      <c r="D50" s="294"/>
      <c r="E50" s="204">
        <v>165</v>
      </c>
      <c r="F50" s="309"/>
      <c r="G50" s="245"/>
    </row>
    <row r="51" spans="2:7" ht="15.75" thickBot="1" x14ac:dyDescent="0.3">
      <c r="B51" s="247"/>
      <c r="C51" s="282"/>
      <c r="D51" s="283"/>
      <c r="E51" s="248"/>
      <c r="F51" s="309"/>
      <c r="G51" s="245"/>
    </row>
    <row r="52" spans="2:7" ht="30" customHeight="1" thickBot="1" x14ac:dyDescent="0.3">
      <c r="B52" s="288" t="s">
        <v>79</v>
      </c>
      <c r="C52" s="289"/>
      <c r="D52" s="289"/>
      <c r="E52" s="290"/>
      <c r="F52" s="309"/>
      <c r="G52" s="245"/>
    </row>
    <row r="53" spans="2:7" x14ac:dyDescent="0.25">
      <c r="B53" s="244" t="s">
        <v>56</v>
      </c>
      <c r="C53" s="291" t="s">
        <v>103</v>
      </c>
      <c r="D53" s="292"/>
      <c r="E53" s="201">
        <v>573</v>
      </c>
      <c r="F53" s="309"/>
      <c r="G53" s="245"/>
    </row>
    <row r="54" spans="2:7" x14ac:dyDescent="0.25">
      <c r="B54" s="246" t="s">
        <v>57</v>
      </c>
      <c r="C54" s="286" t="s">
        <v>104</v>
      </c>
      <c r="D54" s="287"/>
      <c r="E54" s="202">
        <v>299</v>
      </c>
      <c r="F54" s="309"/>
      <c r="G54" s="245"/>
    </row>
    <row r="55" spans="2:7" x14ac:dyDescent="0.25">
      <c r="B55" s="246" t="s">
        <v>83</v>
      </c>
      <c r="C55" s="280" t="s">
        <v>82</v>
      </c>
      <c r="D55" s="281"/>
      <c r="E55" s="203">
        <v>299</v>
      </c>
      <c r="F55" s="309"/>
      <c r="G55" s="245"/>
    </row>
    <row r="56" spans="2:7" x14ac:dyDescent="0.25">
      <c r="B56" s="246" t="s">
        <v>84</v>
      </c>
      <c r="C56" s="293" t="s">
        <v>108</v>
      </c>
      <c r="D56" s="294"/>
      <c r="E56" s="205">
        <v>300</v>
      </c>
      <c r="F56" s="309"/>
      <c r="G56" s="245"/>
    </row>
    <row r="57" spans="2:7" ht="15.75" thickBot="1" x14ac:dyDescent="0.3">
      <c r="B57" s="247"/>
      <c r="C57" s="282"/>
      <c r="D57" s="283"/>
      <c r="E57" s="249"/>
      <c r="F57" s="309"/>
      <c r="G57" s="245"/>
    </row>
    <row r="58" spans="2:7" ht="30" customHeight="1" thickBot="1" x14ac:dyDescent="0.3">
      <c r="B58" s="311" t="s">
        <v>80</v>
      </c>
      <c r="C58" s="312"/>
      <c r="D58" s="312"/>
      <c r="E58" s="313"/>
      <c r="F58" s="309"/>
      <c r="G58" s="245"/>
    </row>
    <row r="59" spans="2:7" ht="15" customHeight="1" x14ac:dyDescent="0.25">
      <c r="B59" s="244" t="s">
        <v>56</v>
      </c>
      <c r="C59" s="291" t="s">
        <v>103</v>
      </c>
      <c r="D59" s="292"/>
      <c r="E59" s="201">
        <v>573</v>
      </c>
      <c r="F59" s="309"/>
      <c r="G59" s="245"/>
    </row>
    <row r="60" spans="2:7" ht="15.75" customHeight="1" x14ac:dyDescent="0.25">
      <c r="B60" s="246" t="s">
        <v>57</v>
      </c>
      <c r="C60" s="286" t="s">
        <v>104</v>
      </c>
      <c r="D60" s="287"/>
      <c r="E60" s="202">
        <v>299</v>
      </c>
      <c r="F60" s="309"/>
      <c r="G60" s="245"/>
    </row>
    <row r="61" spans="2:7" ht="15.75" customHeight="1" x14ac:dyDescent="0.25">
      <c r="B61" s="246" t="s">
        <v>83</v>
      </c>
      <c r="C61" s="280" t="s">
        <v>105</v>
      </c>
      <c r="D61" s="281"/>
      <c r="E61" s="205">
        <v>300</v>
      </c>
      <c r="F61" s="309"/>
      <c r="G61" s="245"/>
    </row>
    <row r="62" spans="2:7" ht="15.75" customHeight="1" x14ac:dyDescent="0.25">
      <c r="B62" s="246" t="s">
        <v>84</v>
      </c>
      <c r="C62" s="280" t="s">
        <v>87</v>
      </c>
      <c r="D62" s="281"/>
      <c r="E62" s="205">
        <v>270</v>
      </c>
      <c r="F62" s="309"/>
      <c r="G62" s="245"/>
    </row>
    <row r="63" spans="2:7" ht="15.75" customHeight="1" thickBot="1" x14ac:dyDescent="0.35">
      <c r="B63" s="247"/>
      <c r="C63" s="282"/>
      <c r="D63" s="283"/>
      <c r="E63" s="250"/>
      <c r="F63" s="309"/>
      <c r="G63" s="245"/>
    </row>
    <row r="64" spans="2:7" ht="19.5" customHeight="1" thickBot="1" x14ac:dyDescent="0.3">
      <c r="B64" s="277" t="s">
        <v>91</v>
      </c>
      <c r="C64" s="278"/>
      <c r="D64" s="278"/>
      <c r="E64" s="279"/>
      <c r="F64" s="309"/>
      <c r="G64" s="245"/>
    </row>
    <row r="65" spans="2:10" ht="15.75" customHeight="1" thickBot="1" x14ac:dyDescent="0.3">
      <c r="B65" s="206" t="s">
        <v>112</v>
      </c>
      <c r="C65" s="207"/>
      <c r="D65" s="208"/>
      <c r="E65" s="209">
        <v>529</v>
      </c>
      <c r="F65" s="309"/>
      <c r="G65" s="245"/>
    </row>
    <row r="66" spans="2:10" ht="19.5" customHeight="1" thickBot="1" x14ac:dyDescent="0.3">
      <c r="B66" s="277" t="s">
        <v>85</v>
      </c>
      <c r="C66" s="278"/>
      <c r="D66" s="278"/>
      <c r="E66" s="279"/>
      <c r="F66" s="309"/>
      <c r="G66" s="245"/>
    </row>
    <row r="67" spans="2:10" ht="15.75" customHeight="1" thickBot="1" x14ac:dyDescent="0.3">
      <c r="B67" s="206" t="s">
        <v>110</v>
      </c>
      <c r="C67" s="210"/>
      <c r="D67" s="211"/>
      <c r="E67" s="209">
        <v>134</v>
      </c>
      <c r="F67" s="309"/>
      <c r="G67" s="245"/>
    </row>
    <row r="68" spans="2:10" ht="19.5" customHeight="1" thickBot="1" x14ac:dyDescent="0.3">
      <c r="B68" s="277" t="s">
        <v>86</v>
      </c>
      <c r="C68" s="278"/>
      <c r="D68" s="278"/>
      <c r="E68" s="279"/>
      <c r="F68" s="309"/>
      <c r="G68" s="245"/>
      <c r="H68" s="298"/>
      <c r="I68" s="298"/>
      <c r="J68" s="298"/>
    </row>
    <row r="69" spans="2:10" ht="15.75" customHeight="1" thickBot="1" x14ac:dyDescent="0.3">
      <c r="B69" s="284" t="s">
        <v>109</v>
      </c>
      <c r="C69" s="285"/>
      <c r="D69" s="212"/>
      <c r="E69" s="213">
        <v>350</v>
      </c>
      <c r="F69" s="309"/>
      <c r="G69" s="245"/>
    </row>
    <row r="70" spans="2:10" ht="19.5" customHeight="1" thickBot="1" x14ac:dyDescent="0.3">
      <c r="B70" s="277" t="s">
        <v>89</v>
      </c>
      <c r="C70" s="278"/>
      <c r="D70" s="278"/>
      <c r="E70" s="279"/>
      <c r="F70" s="309"/>
      <c r="G70" s="245"/>
    </row>
    <row r="71" spans="2:10" ht="15.75" customHeight="1" thickBot="1" x14ac:dyDescent="0.3">
      <c r="B71" s="206" t="s">
        <v>106</v>
      </c>
      <c r="C71" s="210"/>
      <c r="D71" s="211"/>
      <c r="E71" s="209">
        <v>54</v>
      </c>
      <c r="F71" s="309"/>
      <c r="G71" s="245"/>
    </row>
    <row r="72" spans="2:10" ht="19.5" customHeight="1" thickBot="1" x14ac:dyDescent="0.3">
      <c r="B72" s="277" t="s">
        <v>90</v>
      </c>
      <c r="C72" s="278"/>
      <c r="D72" s="278"/>
      <c r="E72" s="279"/>
      <c r="F72" s="309"/>
      <c r="G72" s="245"/>
    </row>
    <row r="73" spans="2:10" ht="15.75" customHeight="1" thickBot="1" x14ac:dyDescent="0.3">
      <c r="B73" s="206" t="s">
        <v>107</v>
      </c>
      <c r="C73" s="210"/>
      <c r="D73" s="211"/>
      <c r="E73" s="209">
        <v>54</v>
      </c>
      <c r="F73" s="310"/>
      <c r="G73" s="245"/>
    </row>
    <row r="74" spans="2:10" ht="19.5" customHeight="1" thickBot="1" x14ac:dyDescent="0.3">
      <c r="B74" s="295" t="s">
        <v>58</v>
      </c>
      <c r="C74" s="296"/>
      <c r="D74" s="297"/>
      <c r="E74" s="251">
        <f>SUM(E47:E73)</f>
        <v>5370</v>
      </c>
      <c r="F74" s="252"/>
      <c r="G74" s="253"/>
    </row>
    <row r="75" spans="2:10" x14ac:dyDescent="0.25">
      <c r="F75" s="253"/>
      <c r="G75" s="253"/>
    </row>
  </sheetData>
  <sheetProtection password="CB53" sheet="1" objects="1" scenarios="1"/>
  <sortState ref="C7:D38">
    <sortCondition ref="C7:C38"/>
  </sortState>
  <mergeCells count="30">
    <mergeCell ref="B74:D74"/>
    <mergeCell ref="H68:J68"/>
    <mergeCell ref="B39:D39"/>
    <mergeCell ref="B41:C42"/>
    <mergeCell ref="B46:E46"/>
    <mergeCell ref="C47:D47"/>
    <mergeCell ref="C48:D48"/>
    <mergeCell ref="C50:D50"/>
    <mergeCell ref="C51:D51"/>
    <mergeCell ref="B64:E64"/>
    <mergeCell ref="F47:F73"/>
    <mergeCell ref="C49:D49"/>
    <mergeCell ref="C55:D55"/>
    <mergeCell ref="B58:E58"/>
    <mergeCell ref="C59:D59"/>
    <mergeCell ref="B2:H2"/>
    <mergeCell ref="B66:E66"/>
    <mergeCell ref="B68:E68"/>
    <mergeCell ref="B70:E70"/>
    <mergeCell ref="B72:E72"/>
    <mergeCell ref="C62:D62"/>
    <mergeCell ref="C63:D63"/>
    <mergeCell ref="B69:C69"/>
    <mergeCell ref="C60:D60"/>
    <mergeCell ref="C61:D61"/>
    <mergeCell ref="B52:E52"/>
    <mergeCell ref="C53:D53"/>
    <mergeCell ref="C54:D54"/>
    <mergeCell ref="C56:D56"/>
    <mergeCell ref="C57:D57"/>
  </mergeCells>
  <conditionalFormatting sqref="E9:E38">
    <cfRule type="expression" dxfId="297" priority="81">
      <formula>IF(E9="ANO",F9=0)</formula>
    </cfRule>
  </conditionalFormatting>
  <conditionalFormatting sqref="F38:G38 F9:G11 F13:G34">
    <cfRule type="expression" dxfId="296" priority="4">
      <formula>IF(E9="ANO",F9=0)</formula>
    </cfRule>
  </conditionalFormatting>
  <conditionalFormatting sqref="E27">
    <cfRule type="expression" dxfId="295" priority="79">
      <formula>IF(E27="ANO",F27=0)</formula>
    </cfRule>
  </conditionalFormatting>
  <conditionalFormatting sqref="F27:G27">
    <cfRule type="expression" dxfId="294" priority="78">
      <formula>IF(E27="ANO",F27=0)</formula>
    </cfRule>
  </conditionalFormatting>
  <conditionalFormatting sqref="E28">
    <cfRule type="expression" dxfId="293" priority="77">
      <formula>IF(E28="ANO",F28=0)</formula>
    </cfRule>
  </conditionalFormatting>
  <conditionalFormatting sqref="F28:G28">
    <cfRule type="expression" dxfId="292" priority="76">
      <formula>IF(E28="ANO",F28=0)</formula>
    </cfRule>
  </conditionalFormatting>
  <conditionalFormatting sqref="E28">
    <cfRule type="expression" dxfId="291" priority="75">
      <formula>IF(E28="ANO",F28=0)</formula>
    </cfRule>
  </conditionalFormatting>
  <conditionalFormatting sqref="F28:G28">
    <cfRule type="expression" dxfId="290" priority="74">
      <formula>IF(E28="ANO",F28=0)</formula>
    </cfRule>
  </conditionalFormatting>
  <conditionalFormatting sqref="E29">
    <cfRule type="expression" dxfId="289" priority="73">
      <formula>IF(E29="ANO",F29=0)</formula>
    </cfRule>
  </conditionalFormatting>
  <conditionalFormatting sqref="F29:G29">
    <cfRule type="expression" dxfId="288" priority="72">
      <formula>IF(E29="ANO",F29=0)</formula>
    </cfRule>
  </conditionalFormatting>
  <conditionalFormatting sqref="E35:E37">
    <cfRule type="expression" dxfId="287" priority="71">
      <formula>IF(E35="ANO",F35=0)</formula>
    </cfRule>
  </conditionalFormatting>
  <conditionalFormatting sqref="F35:G37">
    <cfRule type="expression" dxfId="286" priority="8">
      <formula>IF(E35="ANO",F35=0)</formula>
    </cfRule>
  </conditionalFormatting>
  <conditionalFormatting sqref="E28">
    <cfRule type="expression" dxfId="285" priority="69">
      <formula>IF(E28="ANO",F28=0)</formula>
    </cfRule>
  </conditionalFormatting>
  <conditionalFormatting sqref="F28:G28">
    <cfRule type="expression" dxfId="284" priority="68">
      <formula>IF(E28="ANO",F28=0)</formula>
    </cfRule>
  </conditionalFormatting>
  <conditionalFormatting sqref="E29">
    <cfRule type="expression" dxfId="283" priority="67">
      <formula>IF(E29="ANO",F29=0)</formula>
    </cfRule>
  </conditionalFormatting>
  <conditionalFormatting sqref="F29:G29">
    <cfRule type="expression" dxfId="282" priority="66">
      <formula>IF(E29="ANO",F29=0)</formula>
    </cfRule>
  </conditionalFormatting>
  <conditionalFormatting sqref="E29">
    <cfRule type="expression" dxfId="281" priority="65">
      <formula>IF(E29="ANO",F29=0)</formula>
    </cfRule>
  </conditionalFormatting>
  <conditionalFormatting sqref="F29:G29">
    <cfRule type="expression" dxfId="280" priority="64">
      <formula>IF(E29="ANO",F29=0)</formula>
    </cfRule>
  </conditionalFormatting>
  <conditionalFormatting sqref="E30">
    <cfRule type="expression" dxfId="279" priority="63">
      <formula>IF(E30="ANO",F30=0)</formula>
    </cfRule>
  </conditionalFormatting>
  <conditionalFormatting sqref="F30:G30">
    <cfRule type="expression" dxfId="278" priority="62">
      <formula>IF(E30="ANO",F30=0)</formula>
    </cfRule>
  </conditionalFormatting>
  <conditionalFormatting sqref="E28">
    <cfRule type="expression" dxfId="277" priority="61">
      <formula>IF(E28="ANO",F28=0)</formula>
    </cfRule>
  </conditionalFormatting>
  <conditionalFormatting sqref="F28:G28">
    <cfRule type="expression" dxfId="276" priority="60">
      <formula>IF(E28="ANO",F28=0)</formula>
    </cfRule>
  </conditionalFormatting>
  <conditionalFormatting sqref="E29">
    <cfRule type="expression" dxfId="275" priority="59">
      <formula>IF(E29="ANO",F29=0)</formula>
    </cfRule>
  </conditionalFormatting>
  <conditionalFormatting sqref="F29:G29">
    <cfRule type="expression" dxfId="274" priority="58">
      <formula>IF(E29="ANO",F29=0)</formula>
    </cfRule>
  </conditionalFormatting>
  <conditionalFormatting sqref="E29">
    <cfRule type="expression" dxfId="273" priority="57">
      <formula>IF(E29="ANO",F29=0)</formula>
    </cfRule>
  </conditionalFormatting>
  <conditionalFormatting sqref="F29:G29">
    <cfRule type="expression" dxfId="272" priority="56">
      <formula>IF(E29="ANO",F29=0)</formula>
    </cfRule>
  </conditionalFormatting>
  <conditionalFormatting sqref="E30">
    <cfRule type="expression" dxfId="271" priority="55">
      <formula>IF(E30="ANO",F30=0)</formula>
    </cfRule>
  </conditionalFormatting>
  <conditionalFormatting sqref="F30:G30">
    <cfRule type="expression" dxfId="270" priority="54">
      <formula>IF(E30="ANO",F30=0)</formula>
    </cfRule>
  </conditionalFormatting>
  <conditionalFormatting sqref="E29">
    <cfRule type="expression" dxfId="269" priority="53">
      <formula>IF(E29="ANO",F29=0)</formula>
    </cfRule>
  </conditionalFormatting>
  <conditionalFormatting sqref="F29:G29">
    <cfRule type="expression" dxfId="268" priority="52">
      <formula>IF(E29="ANO",F29=0)</formula>
    </cfRule>
  </conditionalFormatting>
  <conditionalFormatting sqref="E30">
    <cfRule type="expression" dxfId="267" priority="51">
      <formula>IF(E30="ANO",F30=0)</formula>
    </cfRule>
  </conditionalFormatting>
  <conditionalFormatting sqref="F30:G30">
    <cfRule type="expression" dxfId="266" priority="50">
      <formula>IF(E30="ANO",F30=0)</formula>
    </cfRule>
  </conditionalFormatting>
  <conditionalFormatting sqref="E30">
    <cfRule type="expression" dxfId="265" priority="49">
      <formula>IF(E30="ANO",F30=0)</formula>
    </cfRule>
  </conditionalFormatting>
  <conditionalFormatting sqref="F30:G30">
    <cfRule type="expression" dxfId="264" priority="48">
      <formula>IF(E30="ANO",F30=0)</formula>
    </cfRule>
  </conditionalFormatting>
  <conditionalFormatting sqref="E31">
    <cfRule type="expression" dxfId="263" priority="47">
      <formula>IF(E31="ANO",F31=0)</formula>
    </cfRule>
  </conditionalFormatting>
  <conditionalFormatting sqref="F31:G31">
    <cfRule type="expression" dxfId="262" priority="46">
      <formula>IF(E31="ANO",F31=0)</formula>
    </cfRule>
  </conditionalFormatting>
  <conditionalFormatting sqref="E7">
    <cfRule type="expression" dxfId="261" priority="45">
      <formula>IF(E7="ANO",F7=0)</formula>
    </cfRule>
  </conditionalFormatting>
  <conditionalFormatting sqref="F7:G7">
    <cfRule type="expression" dxfId="260" priority="2">
      <formula>IF(E7="ANO",F7=0)</formula>
    </cfRule>
  </conditionalFormatting>
  <conditionalFormatting sqref="E8">
    <cfRule type="expression" dxfId="259" priority="43">
      <formula>IF(E8="ANO",F8=0)</formula>
    </cfRule>
  </conditionalFormatting>
  <conditionalFormatting sqref="F8:G8">
    <cfRule type="expression" dxfId="258" priority="3">
      <formula>IF(E8="ANO",F8=0)</formula>
    </cfRule>
  </conditionalFormatting>
  <conditionalFormatting sqref="E28">
    <cfRule type="expression" dxfId="257" priority="41">
      <formula>IF(E28="ANO",F28=0)</formula>
    </cfRule>
  </conditionalFormatting>
  <conditionalFormatting sqref="F28:G28">
    <cfRule type="expression" dxfId="256" priority="40">
      <formula>IF(E28="ANO",F28=0)</formula>
    </cfRule>
  </conditionalFormatting>
  <conditionalFormatting sqref="E29">
    <cfRule type="expression" dxfId="255" priority="39">
      <formula>IF(E29="ANO",F29=0)</formula>
    </cfRule>
  </conditionalFormatting>
  <conditionalFormatting sqref="F29:G29">
    <cfRule type="expression" dxfId="254" priority="38">
      <formula>IF(E29="ANO",F29=0)</formula>
    </cfRule>
  </conditionalFormatting>
  <conditionalFormatting sqref="E29">
    <cfRule type="expression" dxfId="253" priority="37">
      <formula>IF(E29="ANO",F29=0)</formula>
    </cfRule>
  </conditionalFormatting>
  <conditionalFormatting sqref="F29:G29">
    <cfRule type="expression" dxfId="252" priority="36">
      <formula>IF(E29="ANO",F29=0)</formula>
    </cfRule>
  </conditionalFormatting>
  <conditionalFormatting sqref="E30">
    <cfRule type="expression" dxfId="251" priority="35">
      <formula>IF(E30="ANO",F30=0)</formula>
    </cfRule>
  </conditionalFormatting>
  <conditionalFormatting sqref="F30:G30">
    <cfRule type="expression" dxfId="250" priority="34">
      <formula>IF(E30="ANO",F30=0)</formula>
    </cfRule>
  </conditionalFormatting>
  <conditionalFormatting sqref="E29">
    <cfRule type="expression" dxfId="249" priority="33">
      <formula>IF(E29="ANO",F29=0)</formula>
    </cfRule>
  </conditionalFormatting>
  <conditionalFormatting sqref="F29:G29">
    <cfRule type="expression" dxfId="248" priority="32">
      <formula>IF(E29="ANO",F29=0)</formula>
    </cfRule>
  </conditionalFormatting>
  <conditionalFormatting sqref="E30">
    <cfRule type="expression" dxfId="247" priority="31">
      <formula>IF(E30="ANO",F30=0)</formula>
    </cfRule>
  </conditionalFormatting>
  <conditionalFormatting sqref="F30:G30">
    <cfRule type="expression" dxfId="246" priority="30">
      <formula>IF(E30="ANO",F30=0)</formula>
    </cfRule>
  </conditionalFormatting>
  <conditionalFormatting sqref="E30">
    <cfRule type="expression" dxfId="245" priority="29">
      <formula>IF(E30="ANO",F30=0)</formula>
    </cfRule>
  </conditionalFormatting>
  <conditionalFormatting sqref="F30:G30">
    <cfRule type="expression" dxfId="244" priority="28">
      <formula>IF(E30="ANO",F30=0)</formula>
    </cfRule>
  </conditionalFormatting>
  <conditionalFormatting sqref="E31">
    <cfRule type="expression" dxfId="243" priority="27">
      <formula>IF(E31="ANO",F31=0)</formula>
    </cfRule>
  </conditionalFormatting>
  <conditionalFormatting sqref="F31:G31">
    <cfRule type="expression" dxfId="242" priority="26">
      <formula>IF(E31="ANO",F31=0)</formula>
    </cfRule>
  </conditionalFormatting>
  <conditionalFormatting sqref="E29">
    <cfRule type="expression" dxfId="241" priority="25">
      <formula>IF(E29="ANO",F29=0)</formula>
    </cfRule>
  </conditionalFormatting>
  <conditionalFormatting sqref="F29:G29">
    <cfRule type="expression" dxfId="240" priority="24">
      <formula>IF(E29="ANO",F29=0)</formula>
    </cfRule>
  </conditionalFormatting>
  <conditionalFormatting sqref="E30">
    <cfRule type="expression" dxfId="239" priority="23">
      <formula>IF(E30="ANO",F30=0)</formula>
    </cfRule>
  </conditionalFormatting>
  <conditionalFormatting sqref="F30:G30">
    <cfRule type="expression" dxfId="238" priority="22">
      <formula>IF(E30="ANO",F30=0)</formula>
    </cfRule>
  </conditionalFormatting>
  <conditionalFormatting sqref="E30">
    <cfRule type="expression" dxfId="237" priority="21">
      <formula>IF(E30="ANO",F30=0)</formula>
    </cfRule>
  </conditionalFormatting>
  <conditionalFormatting sqref="F30:G30">
    <cfRule type="expression" dxfId="236" priority="20">
      <formula>IF(E30="ANO",F30=0)</formula>
    </cfRule>
  </conditionalFormatting>
  <conditionalFormatting sqref="E31">
    <cfRule type="expression" dxfId="235" priority="19">
      <formula>IF(E31="ANO",F31=0)</formula>
    </cfRule>
  </conditionalFormatting>
  <conditionalFormatting sqref="F31:G31">
    <cfRule type="expression" dxfId="234" priority="18">
      <formula>IF(E31="ANO",F31=0)</formula>
    </cfRule>
  </conditionalFormatting>
  <conditionalFormatting sqref="E30">
    <cfRule type="expression" dxfId="233" priority="17">
      <formula>IF(E30="ANO",F30=0)</formula>
    </cfRule>
  </conditionalFormatting>
  <conditionalFormatting sqref="F30:G30">
    <cfRule type="expression" dxfId="232" priority="16">
      <formula>IF(E30="ANO",F30=0)</formula>
    </cfRule>
  </conditionalFormatting>
  <conditionalFormatting sqref="E31">
    <cfRule type="expression" dxfId="231" priority="15">
      <formula>IF(E31="ANO",F31=0)</formula>
    </cfRule>
  </conditionalFormatting>
  <conditionalFormatting sqref="F31:G31">
    <cfRule type="expression" dxfId="230" priority="14">
      <formula>IF(E31="ANO",F31=0)</formula>
    </cfRule>
  </conditionalFormatting>
  <conditionalFormatting sqref="E31">
    <cfRule type="expression" dxfId="229" priority="13">
      <formula>IF(E31="ANO",F31=0)</formula>
    </cfRule>
  </conditionalFormatting>
  <conditionalFormatting sqref="F31:G31">
    <cfRule type="expression" dxfId="228" priority="12">
      <formula>IF(E31="ANO",F31=0)</formula>
    </cfRule>
  </conditionalFormatting>
  <conditionalFormatting sqref="E32:E34">
    <cfRule type="expression" dxfId="227" priority="11">
      <formula>IF(E32="ANO",F32=0)</formula>
    </cfRule>
  </conditionalFormatting>
  <conditionalFormatting sqref="F32:G34">
    <cfRule type="expression" dxfId="226" priority="10">
      <formula>IF(E32="ANO",F32=0)</formula>
    </cfRule>
  </conditionalFormatting>
  <conditionalFormatting sqref="E12">
    <cfRule type="expression" dxfId="225" priority="9">
      <formula>IF(E12="ANO",F12=0)</formula>
    </cfRule>
  </conditionalFormatting>
  <conditionalFormatting sqref="F12:G12">
    <cfRule type="expression" dxfId="224" priority="5">
      <formula>IF(E12="ANO",F12=0)</formula>
    </cfRule>
  </conditionalFormatting>
  <conditionalFormatting sqref="H7:H38">
    <cfRule type="containsText" dxfId="223" priority="7" operator="containsText" text="nepravda">
      <formula>NOT(ISERROR(SEARCH("nepravda",H7)))</formula>
    </cfRule>
  </conditionalFormatting>
  <conditionalFormatting sqref="E7:E38">
    <cfRule type="expression" dxfId="222" priority="1">
      <formula>IF(E7=0,F7&gt;0)</formula>
    </cfRule>
    <cfRule type="expression" dxfId="221" priority="6">
      <formula>IF(E7="NE",F7&gt;0)</formula>
    </cfRule>
  </conditionalFormatting>
  <conditionalFormatting sqref="F7:G38">
    <cfRule type="cellIs" dxfId="220" priority="42" operator="equal">
      <formula>0</formula>
    </cfRule>
    <cfRule type="cellIs" dxfId="219" priority="44" operator="lessThan">
      <formula>$E$4</formula>
    </cfRule>
    <cfRule type="cellIs" dxfId="218" priority="70" operator="greaterThan">
      <formula>$E$4</formula>
    </cfRule>
    <cfRule type="expression" dxfId="217" priority="80">
      <formula>IF(E7="NE",F7&gt;0)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R30"/>
  <sheetViews>
    <sheetView showGridLines="0" zoomScale="90" zoomScaleNormal="90" workbookViewId="0"/>
  </sheetViews>
  <sheetFormatPr defaultRowHeight="15.75" x14ac:dyDescent="0.25"/>
  <cols>
    <col min="1" max="1" width="0.85546875" style="18" customWidth="1"/>
    <col min="2" max="2" width="8.140625" style="18" bestFit="1" customWidth="1"/>
    <col min="3" max="3" width="18" style="18" customWidth="1"/>
    <col min="4" max="4" width="4.7109375" style="18" customWidth="1"/>
    <col min="5" max="5" width="18" style="18" customWidth="1"/>
    <col min="6" max="6" width="4.7109375" style="18" customWidth="1"/>
    <col min="7" max="7" width="18" style="18" customWidth="1"/>
    <col min="8" max="8" width="4.7109375" style="18" customWidth="1"/>
    <col min="9" max="9" width="18" style="18" customWidth="1"/>
    <col min="10" max="10" width="4.7109375" style="18" customWidth="1"/>
    <col min="11" max="11" width="18" style="18" customWidth="1"/>
    <col min="12" max="12" width="4.7109375" style="18" customWidth="1"/>
    <col min="13" max="13" width="18" style="18" customWidth="1"/>
    <col min="14" max="14" width="4.7109375" style="18" customWidth="1"/>
    <col min="15" max="15" width="18" style="18" customWidth="1"/>
    <col min="16" max="16" width="4.7109375" style="18" customWidth="1"/>
    <col min="17" max="17" width="18" style="18" customWidth="1"/>
    <col min="18" max="18" width="4.7109375" style="18" customWidth="1"/>
    <col min="19" max="16384" width="9.140625" style="18"/>
  </cols>
  <sheetData>
    <row r="1" spans="2:18" ht="5.25" customHeight="1" x14ac:dyDescent="0.25"/>
    <row r="2" spans="2:18" ht="20.25" x14ac:dyDescent="0.25">
      <c r="B2" s="317" t="s">
        <v>116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2:18" ht="15.75" customHeight="1" x14ac:dyDescent="0.25"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5" spans="2:18" x14ac:dyDescent="0.25">
      <c r="B5" s="19" t="s">
        <v>0</v>
      </c>
      <c r="C5" s="18" t="s">
        <v>3</v>
      </c>
    </row>
    <row r="6" spans="2:18" x14ac:dyDescent="0.25">
      <c r="B6" s="19" t="s">
        <v>1</v>
      </c>
      <c r="C6" s="18" t="s">
        <v>67</v>
      </c>
    </row>
    <row r="7" spans="2:18" x14ac:dyDescent="0.25">
      <c r="B7" s="19" t="s">
        <v>2</v>
      </c>
      <c r="C7" s="18" t="s">
        <v>68</v>
      </c>
    </row>
    <row r="8" spans="2:18" x14ac:dyDescent="0.25">
      <c r="C8" s="162"/>
      <c r="D8" s="162"/>
    </row>
    <row r="9" spans="2:18" ht="16.5" thickBot="1" x14ac:dyDescent="0.3"/>
    <row r="10" spans="2:18" ht="22.5" customHeight="1" thickBot="1" x14ac:dyDescent="0.3">
      <c r="B10" s="314" t="s">
        <v>127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6"/>
    </row>
    <row r="11" spans="2:18" ht="22.5" customHeight="1" thickBot="1" x14ac:dyDescent="0.3">
      <c r="B11" s="163" t="s">
        <v>11</v>
      </c>
      <c r="C11" s="164" t="s">
        <v>4</v>
      </c>
      <c r="D11" s="165" t="s">
        <v>59</v>
      </c>
      <c r="E11" s="166" t="s">
        <v>5</v>
      </c>
      <c r="F11" s="167" t="s">
        <v>59</v>
      </c>
      <c r="G11" s="270" t="s">
        <v>6</v>
      </c>
      <c r="H11" s="167" t="s">
        <v>59</v>
      </c>
      <c r="I11" s="164" t="s">
        <v>7</v>
      </c>
      <c r="J11" s="167" t="s">
        <v>59</v>
      </c>
      <c r="K11" s="164" t="s">
        <v>8</v>
      </c>
      <c r="L11" s="167" t="s">
        <v>59</v>
      </c>
      <c r="M11" s="164" t="s">
        <v>9</v>
      </c>
      <c r="N11" s="167" t="s">
        <v>59</v>
      </c>
      <c r="O11" s="165" t="s">
        <v>10</v>
      </c>
      <c r="P11" s="167" t="s">
        <v>59</v>
      </c>
      <c r="Q11" s="165" t="s">
        <v>113</v>
      </c>
      <c r="R11" s="167" t="s">
        <v>59</v>
      </c>
    </row>
    <row r="12" spans="2:18" ht="22.5" customHeight="1" x14ac:dyDescent="0.25">
      <c r="B12" s="169" t="s">
        <v>12</v>
      </c>
      <c r="C12" s="170" t="s">
        <v>134</v>
      </c>
      <c r="D12" s="171" t="s">
        <v>60</v>
      </c>
      <c r="E12" s="170" t="s">
        <v>138</v>
      </c>
      <c r="F12" s="171" t="s">
        <v>75</v>
      </c>
      <c r="G12" s="170" t="s">
        <v>142</v>
      </c>
      <c r="H12" s="171" t="s">
        <v>76</v>
      </c>
      <c r="I12" s="170"/>
      <c r="J12" s="171"/>
      <c r="K12" s="170"/>
      <c r="L12" s="171"/>
      <c r="M12" s="172"/>
      <c r="N12" s="173"/>
      <c r="O12" s="170"/>
      <c r="P12" s="171"/>
      <c r="Q12" s="170"/>
      <c r="R12" s="171"/>
    </row>
    <row r="13" spans="2:18" ht="22.5" customHeight="1" x14ac:dyDescent="0.25">
      <c r="B13" s="20" t="s">
        <v>13</v>
      </c>
      <c r="C13" s="174" t="s">
        <v>135</v>
      </c>
      <c r="D13" s="175" t="s">
        <v>60</v>
      </c>
      <c r="E13" s="176" t="s">
        <v>139</v>
      </c>
      <c r="F13" s="177" t="s">
        <v>75</v>
      </c>
      <c r="G13" s="174"/>
      <c r="H13" s="171"/>
      <c r="I13" s="174"/>
      <c r="J13" s="175"/>
      <c r="K13" s="174"/>
      <c r="L13" s="175"/>
      <c r="M13" s="178"/>
      <c r="N13" s="179"/>
      <c r="O13" s="174"/>
      <c r="P13" s="175"/>
      <c r="Q13" s="174"/>
      <c r="R13" s="175"/>
    </row>
    <row r="14" spans="2:18" ht="22.5" customHeight="1" x14ac:dyDescent="0.25">
      <c r="B14" s="20" t="s">
        <v>14</v>
      </c>
      <c r="C14" s="174" t="s">
        <v>136</v>
      </c>
      <c r="D14" s="175" t="s">
        <v>60</v>
      </c>
      <c r="E14" s="174" t="s">
        <v>140</v>
      </c>
      <c r="F14" s="175" t="s">
        <v>76</v>
      </c>
      <c r="G14" s="176"/>
      <c r="H14" s="177"/>
      <c r="I14" s="174"/>
      <c r="J14" s="175"/>
      <c r="K14" s="174"/>
      <c r="L14" s="175"/>
      <c r="M14" s="174"/>
      <c r="N14" s="175"/>
      <c r="O14" s="174"/>
      <c r="P14" s="175"/>
      <c r="Q14" s="174"/>
      <c r="R14" s="175"/>
    </row>
    <row r="15" spans="2:18" ht="22.5" customHeight="1" thickBot="1" x14ac:dyDescent="0.3">
      <c r="B15" s="21" t="s">
        <v>15</v>
      </c>
      <c r="C15" s="180" t="s">
        <v>137</v>
      </c>
      <c r="D15" s="181" t="s">
        <v>75</v>
      </c>
      <c r="E15" s="182" t="s">
        <v>141</v>
      </c>
      <c r="F15" s="183" t="s">
        <v>76</v>
      </c>
      <c r="G15" s="180"/>
      <c r="H15" s="183"/>
      <c r="I15" s="182"/>
      <c r="J15" s="183"/>
      <c r="K15" s="180"/>
      <c r="L15" s="183"/>
      <c r="M15" s="182"/>
      <c r="N15" s="183"/>
      <c r="O15" s="180"/>
      <c r="P15" s="183"/>
      <c r="Q15" s="182"/>
      <c r="R15" s="183"/>
    </row>
    <row r="17" spans="2:18" s="22" customFormat="1" ht="18.75" x14ac:dyDescent="0.3">
      <c r="B17" s="184" t="s">
        <v>61</v>
      </c>
    </row>
    <row r="18" spans="2:18" s="22" customFormat="1" ht="9" customHeight="1" x14ac:dyDescent="0.3">
      <c r="B18" s="184"/>
    </row>
    <row r="19" spans="2:18" s="22" customFormat="1" x14ac:dyDescent="0.25">
      <c r="B19" s="22" t="s">
        <v>62</v>
      </c>
      <c r="D19" s="58">
        <f>SUM(D20:D22)</f>
        <v>9</v>
      </c>
      <c r="E19" s="185"/>
    </row>
    <row r="20" spans="2:18" s="22" customFormat="1" x14ac:dyDescent="0.25">
      <c r="B20" s="22" t="s">
        <v>63</v>
      </c>
      <c r="D20" s="58">
        <f>COUNTIF(D12:D15,"Ž")+COUNTIF(F12:F15,"Ž")+COUNTIF(H12:H15,"Ž")+COUNTIF(J12:J15,"Ž")+COUNTIF(L12:L15,"Ž")+COUNTIF(N12:N15,"Ž")+COUNTIF(P12:P15,"Ž")+COUNTIF(R12:R15,"Ž")</f>
        <v>3</v>
      </c>
      <c r="E20" s="106" t="s">
        <v>60</v>
      </c>
    </row>
    <row r="21" spans="2:18" s="22" customFormat="1" x14ac:dyDescent="0.25">
      <c r="B21" s="22" t="s">
        <v>73</v>
      </c>
      <c r="D21" s="58">
        <f>COUNTIF(D12:D15,"MP")+COUNTIF(F12:F15,"MP")+COUNTIF(H12:H15,"MP")+COUNTIF(J12:J15,"MP")+COUNTIF(L12:L15,"MP")+COUNTIF(N12:N15,"MP")+COUNTIF(P12:P15,"MP")+COUNTIF(R12:R15,"MP")</f>
        <v>3</v>
      </c>
      <c r="E21" s="109" t="s">
        <v>75</v>
      </c>
    </row>
    <row r="22" spans="2:18" s="22" customFormat="1" x14ac:dyDescent="0.25">
      <c r="B22" s="22" t="s">
        <v>74</v>
      </c>
      <c r="D22" s="58">
        <f>COUNTIF(D12:D15,"MK")+COUNTIF(F12:F15,"MK")+COUNTIF(H12:H15,"MK")+COUNTIF(J12:J15,"MK")+COUNTIF(L12:L15,"MK")+COUNTIF(N12:N15,"MK")+COUNTIF(P12:P15,"MK")+COUNTIF(R12:R15,"MK")</f>
        <v>3</v>
      </c>
      <c r="E22" s="110" t="s">
        <v>76</v>
      </c>
    </row>
    <row r="24" spans="2:18" x14ac:dyDescent="0.25">
      <c r="C24" s="318" t="s">
        <v>126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</row>
    <row r="25" spans="2:18" ht="16.5" thickBot="1" x14ac:dyDescent="0.3"/>
    <row r="26" spans="2:18" ht="22.5" customHeight="1" thickBot="1" x14ac:dyDescent="0.3">
      <c r="C26" s="166" t="s">
        <v>4</v>
      </c>
      <c r="D26" s="165" t="s">
        <v>59</v>
      </c>
      <c r="E26" s="166" t="s">
        <v>5</v>
      </c>
      <c r="F26" s="167" t="s">
        <v>59</v>
      </c>
      <c r="G26" s="163" t="s">
        <v>6</v>
      </c>
      <c r="H26" s="168" t="s">
        <v>59</v>
      </c>
      <c r="I26" s="164" t="s">
        <v>7</v>
      </c>
      <c r="J26" s="167" t="s">
        <v>59</v>
      </c>
      <c r="K26" s="164" t="s">
        <v>8</v>
      </c>
      <c r="L26" s="167" t="s">
        <v>59</v>
      </c>
      <c r="M26" s="164" t="s">
        <v>9</v>
      </c>
      <c r="N26" s="167" t="s">
        <v>59</v>
      </c>
      <c r="O26" s="165" t="s">
        <v>10</v>
      </c>
      <c r="P26" s="167" t="s">
        <v>59</v>
      </c>
      <c r="Q26" s="165" t="s">
        <v>113</v>
      </c>
      <c r="R26" s="167" t="s">
        <v>59</v>
      </c>
    </row>
    <row r="27" spans="2:18" ht="22.5" customHeight="1" x14ac:dyDescent="0.25">
      <c r="C27" s="170"/>
      <c r="D27" s="171"/>
      <c r="E27" s="170"/>
      <c r="F27" s="171"/>
      <c r="G27" s="170"/>
      <c r="H27" s="171"/>
      <c r="I27" s="170"/>
      <c r="J27" s="171"/>
      <c r="K27" s="170"/>
      <c r="L27" s="171"/>
      <c r="M27" s="172"/>
      <c r="N27" s="173"/>
      <c r="O27" s="170"/>
      <c r="P27" s="171"/>
      <c r="Q27" s="170"/>
      <c r="R27" s="171"/>
    </row>
    <row r="28" spans="2:18" ht="22.5" customHeight="1" x14ac:dyDescent="0.25">
      <c r="C28" s="174"/>
      <c r="D28" s="175"/>
      <c r="E28" s="176"/>
      <c r="F28" s="177"/>
      <c r="G28" s="174"/>
      <c r="H28" s="171"/>
      <c r="I28" s="174"/>
      <c r="J28" s="175"/>
      <c r="K28" s="174"/>
      <c r="L28" s="175"/>
      <c r="M28" s="178"/>
      <c r="N28" s="179"/>
      <c r="O28" s="174"/>
      <c r="P28" s="175"/>
      <c r="Q28" s="174"/>
      <c r="R28" s="175"/>
    </row>
    <row r="29" spans="2:18" ht="22.5" customHeight="1" x14ac:dyDescent="0.25">
      <c r="C29" s="174"/>
      <c r="D29" s="175"/>
      <c r="E29" s="174"/>
      <c r="F29" s="175"/>
      <c r="G29" s="176"/>
      <c r="H29" s="177"/>
      <c r="I29" s="174"/>
      <c r="J29" s="175"/>
      <c r="K29" s="174"/>
      <c r="L29" s="175"/>
      <c r="M29" s="174"/>
      <c r="N29" s="175"/>
      <c r="O29" s="174"/>
      <c r="P29" s="175"/>
      <c r="Q29" s="174"/>
      <c r="R29" s="175"/>
    </row>
    <row r="30" spans="2:18" ht="22.5" customHeight="1" thickBot="1" x14ac:dyDescent="0.3">
      <c r="C30" s="182"/>
      <c r="D30" s="181"/>
      <c r="E30" s="182"/>
      <c r="F30" s="183"/>
      <c r="G30" s="180"/>
      <c r="H30" s="183"/>
      <c r="I30" s="182"/>
      <c r="J30" s="183"/>
      <c r="K30" s="180"/>
      <c r="L30" s="183"/>
      <c r="M30" s="182"/>
      <c r="N30" s="183"/>
      <c r="O30" s="180"/>
      <c r="P30" s="183"/>
      <c r="Q30" s="182"/>
      <c r="R30" s="183"/>
    </row>
  </sheetData>
  <sheetProtection password="CB53" sheet="1" objects="1" scenarios="1"/>
  <mergeCells count="3">
    <mergeCell ref="B10:R10"/>
    <mergeCell ref="B2:Q2"/>
    <mergeCell ref="C24:R24"/>
  </mergeCells>
  <conditionalFormatting sqref="D15 F15">
    <cfRule type="containsText" dxfId="216" priority="535" operator="containsText" text="Ž">
      <formula>NOT(ISERROR(SEARCH("Ž",D15)))</formula>
    </cfRule>
    <cfRule type="containsText" dxfId="215" priority="537" operator="containsText" text="MP">
      <formula>NOT(ISERROR(SEARCH("MP",D15)))</formula>
    </cfRule>
    <cfRule type="containsText" dxfId="214" priority="538" operator="containsText" text="MK">
      <formula>NOT(ISERROR(SEARCH("MK",D15)))</formula>
    </cfRule>
  </conditionalFormatting>
  <conditionalFormatting sqref="P12 P14">
    <cfRule type="containsText" dxfId="213" priority="529" operator="containsText" text="Ž">
      <formula>NOT(ISERROR(SEARCH("Ž",P12)))</formula>
    </cfRule>
    <cfRule type="containsText" dxfId="212" priority="530" operator="containsText" text="MP">
      <formula>NOT(ISERROR(SEARCH("MP",P12)))</formula>
    </cfRule>
    <cfRule type="containsText" dxfId="211" priority="531" operator="containsText" text="MK">
      <formula>NOT(ISERROR(SEARCH("MK",P12)))</formula>
    </cfRule>
  </conditionalFormatting>
  <conditionalFormatting sqref="P12">
    <cfRule type="containsText" dxfId="210" priority="451" operator="containsText" text="Ž">
      <formula>NOT(ISERROR(SEARCH("Ž",P12)))</formula>
    </cfRule>
    <cfRule type="containsText" dxfId="209" priority="452" operator="containsText" text="MP">
      <formula>NOT(ISERROR(SEARCH("MP",P12)))</formula>
    </cfRule>
    <cfRule type="containsText" dxfId="208" priority="453" operator="containsText" text="MK">
      <formula>NOT(ISERROR(SEARCH("MK",P12)))</formula>
    </cfRule>
  </conditionalFormatting>
  <conditionalFormatting sqref="P15">
    <cfRule type="containsText" dxfId="207" priority="181" operator="containsText" text="Ž">
      <formula>NOT(ISERROR(SEARCH("Ž",P15)))</formula>
    </cfRule>
    <cfRule type="containsText" dxfId="206" priority="182" operator="containsText" text="MP">
      <formula>NOT(ISERROR(SEARCH("MP",P15)))</formula>
    </cfRule>
    <cfRule type="containsText" dxfId="205" priority="183" operator="containsText" text="MK">
      <formula>NOT(ISERROR(SEARCH("MK",P15)))</formula>
    </cfRule>
  </conditionalFormatting>
  <conditionalFormatting sqref="H15 J15 P13">
    <cfRule type="containsText" dxfId="204" priority="178" operator="containsText" text="Ž">
      <formula>NOT(ISERROR(SEARCH("Ž",H13)))</formula>
    </cfRule>
    <cfRule type="containsText" dxfId="203" priority="179" operator="containsText" text="MP">
      <formula>NOT(ISERROR(SEARCH("MP",H13)))</formula>
    </cfRule>
    <cfRule type="containsText" dxfId="202" priority="180" operator="containsText" text="MK">
      <formula>NOT(ISERROR(SEARCH("MK",H13)))</formula>
    </cfRule>
  </conditionalFormatting>
  <conditionalFormatting sqref="L15">
    <cfRule type="containsText" dxfId="201" priority="157" operator="containsText" text="Ž">
      <formula>NOT(ISERROR(SEARCH("Ž",L15)))</formula>
    </cfRule>
    <cfRule type="containsText" dxfId="200" priority="158" operator="containsText" text="MP">
      <formula>NOT(ISERROR(SEARCH("MP",L15)))</formula>
    </cfRule>
    <cfRule type="containsText" dxfId="199" priority="159" operator="containsText" text="MK">
      <formula>NOT(ISERROR(SEARCH("MK",L15)))</formula>
    </cfRule>
  </conditionalFormatting>
  <conditionalFormatting sqref="N15">
    <cfRule type="containsText" dxfId="198" priority="136" operator="containsText" text="Ž">
      <formula>NOT(ISERROR(SEARCH("Ž",N15)))</formula>
    </cfRule>
    <cfRule type="containsText" dxfId="197" priority="137" operator="containsText" text="MP">
      <formula>NOT(ISERROR(SEARCH("MP",N15)))</formula>
    </cfRule>
    <cfRule type="containsText" dxfId="196" priority="138" operator="containsText" text="MK">
      <formula>NOT(ISERROR(SEARCH("MK",N15)))</formula>
    </cfRule>
  </conditionalFormatting>
  <conditionalFormatting sqref="R12 R14">
    <cfRule type="containsText" dxfId="195" priority="133" operator="containsText" text="Ž">
      <formula>NOT(ISERROR(SEARCH("Ž",R12)))</formula>
    </cfRule>
    <cfRule type="containsText" dxfId="194" priority="134" operator="containsText" text="MP">
      <formula>NOT(ISERROR(SEARCH("MP",R12)))</formula>
    </cfRule>
    <cfRule type="containsText" dxfId="193" priority="135" operator="containsText" text="MK">
      <formula>NOT(ISERROR(SEARCH("MK",R12)))</formula>
    </cfRule>
  </conditionalFormatting>
  <conditionalFormatting sqref="R12">
    <cfRule type="containsText" dxfId="192" priority="130" operator="containsText" text="Ž">
      <formula>NOT(ISERROR(SEARCH("Ž",R12)))</formula>
    </cfRule>
    <cfRule type="containsText" dxfId="191" priority="131" operator="containsText" text="MP">
      <formula>NOT(ISERROR(SEARCH("MP",R12)))</formula>
    </cfRule>
    <cfRule type="containsText" dxfId="190" priority="132" operator="containsText" text="MK">
      <formula>NOT(ISERROR(SEARCH("MK",R12)))</formula>
    </cfRule>
  </conditionalFormatting>
  <conditionalFormatting sqref="R15">
    <cfRule type="containsText" dxfId="189" priority="127" operator="containsText" text="Ž">
      <formula>NOT(ISERROR(SEARCH("Ž",R15)))</formula>
    </cfRule>
    <cfRule type="containsText" dxfId="188" priority="128" operator="containsText" text="MP">
      <formula>NOT(ISERROR(SEARCH("MP",R15)))</formula>
    </cfRule>
    <cfRule type="containsText" dxfId="187" priority="129" operator="containsText" text="MK">
      <formula>NOT(ISERROR(SEARCH("MK",R15)))</formula>
    </cfRule>
  </conditionalFormatting>
  <conditionalFormatting sqref="R13">
    <cfRule type="containsText" dxfId="186" priority="124" operator="containsText" text="Ž">
      <formula>NOT(ISERROR(SEARCH("Ž",R13)))</formula>
    </cfRule>
    <cfRule type="containsText" dxfId="185" priority="125" operator="containsText" text="MP">
      <formula>NOT(ISERROR(SEARCH("MP",R13)))</formula>
    </cfRule>
    <cfRule type="containsText" dxfId="184" priority="126" operator="containsText" text="MK">
      <formula>NOT(ISERROR(SEARCH("MK",R13)))</formula>
    </cfRule>
  </conditionalFormatting>
  <conditionalFormatting sqref="D12:D14 F12:F14">
    <cfRule type="containsText" dxfId="183" priority="121" operator="containsText" text="Ž">
      <formula>NOT(ISERROR(SEARCH("Ž",D12)))</formula>
    </cfRule>
    <cfRule type="containsText" dxfId="182" priority="122" operator="containsText" text="MP">
      <formula>NOT(ISERROR(SEARCH("MP",D12)))</formula>
    </cfRule>
    <cfRule type="containsText" dxfId="181" priority="123" operator="containsText" text="MK">
      <formula>NOT(ISERROR(SEARCH("MK",D12)))</formula>
    </cfRule>
  </conditionalFormatting>
  <conditionalFormatting sqref="H13">
    <cfRule type="containsText" dxfId="180" priority="118" operator="containsText" text="Ž">
      <formula>NOT(ISERROR(SEARCH("Ž",H13)))</formula>
    </cfRule>
    <cfRule type="containsText" dxfId="179" priority="119" operator="containsText" text="MP">
      <formula>NOT(ISERROR(SEARCH("MP",H13)))</formula>
    </cfRule>
    <cfRule type="containsText" dxfId="178" priority="120" operator="containsText" text="MK">
      <formula>NOT(ISERROR(SEARCH("MK",H13)))</formula>
    </cfRule>
  </conditionalFormatting>
  <conditionalFormatting sqref="H14">
    <cfRule type="containsText" dxfId="177" priority="115" operator="containsText" text="Ž">
      <formula>NOT(ISERROR(SEARCH("Ž",H14)))</formula>
    </cfRule>
    <cfRule type="containsText" dxfId="176" priority="116" operator="containsText" text="MP">
      <formula>NOT(ISERROR(SEARCH("MP",H14)))</formula>
    </cfRule>
    <cfRule type="containsText" dxfId="175" priority="117" operator="containsText" text="MK">
      <formula>NOT(ISERROR(SEARCH("MK",H14)))</formula>
    </cfRule>
  </conditionalFormatting>
  <conditionalFormatting sqref="N14">
    <cfRule type="containsText" dxfId="174" priority="109" operator="containsText" text="Ž">
      <formula>NOT(ISERROR(SEARCH("Ž",N14)))</formula>
    </cfRule>
    <cfRule type="containsText" dxfId="173" priority="110" operator="containsText" text="MP">
      <formula>NOT(ISERROR(SEARCH("MP",N14)))</formula>
    </cfRule>
    <cfRule type="containsText" dxfId="172" priority="111" operator="containsText" text="MK">
      <formula>NOT(ISERROR(SEARCH("MK",N14)))</formula>
    </cfRule>
  </conditionalFormatting>
  <conditionalFormatting sqref="L12:L14 N12:N13">
    <cfRule type="containsText" dxfId="171" priority="112" operator="containsText" text="Ž">
      <formula>NOT(ISERROR(SEARCH("Ž",L12)))</formula>
    </cfRule>
    <cfRule type="containsText" dxfId="170" priority="113" operator="containsText" text="MP">
      <formula>NOT(ISERROR(SEARCH("MP",L12)))</formula>
    </cfRule>
    <cfRule type="containsText" dxfId="169" priority="114" operator="containsText" text="MK">
      <formula>NOT(ISERROR(SEARCH("MK",L12)))</formula>
    </cfRule>
  </conditionalFormatting>
  <conditionalFormatting sqref="J12">
    <cfRule type="containsText" dxfId="168" priority="106" operator="containsText" text="Ž">
      <formula>NOT(ISERROR(SEARCH("Ž",J12)))</formula>
    </cfRule>
    <cfRule type="containsText" dxfId="167" priority="107" operator="containsText" text="MP">
      <formula>NOT(ISERROR(SEARCH("MP",J12)))</formula>
    </cfRule>
    <cfRule type="containsText" dxfId="166" priority="108" operator="containsText" text="MK">
      <formula>NOT(ISERROR(SEARCH("MK",J12)))</formula>
    </cfRule>
  </conditionalFormatting>
  <conditionalFormatting sqref="J13">
    <cfRule type="containsText" dxfId="165" priority="103" operator="containsText" text="Ž">
      <formula>NOT(ISERROR(SEARCH("Ž",J13)))</formula>
    </cfRule>
    <cfRule type="containsText" dxfId="164" priority="104" operator="containsText" text="MP">
      <formula>NOT(ISERROR(SEARCH("MP",J13)))</formula>
    </cfRule>
    <cfRule type="containsText" dxfId="163" priority="105" operator="containsText" text="MK">
      <formula>NOT(ISERROR(SEARCH("MK",J13)))</formula>
    </cfRule>
  </conditionalFormatting>
  <conditionalFormatting sqref="J14">
    <cfRule type="containsText" dxfId="162" priority="100" operator="containsText" text="Ž">
      <formula>NOT(ISERROR(SEARCH("Ž",J14)))</formula>
    </cfRule>
    <cfRule type="containsText" dxfId="161" priority="101" operator="containsText" text="MP">
      <formula>NOT(ISERROR(SEARCH("MP",J14)))</formula>
    </cfRule>
    <cfRule type="containsText" dxfId="160" priority="102" operator="containsText" text="MK">
      <formula>NOT(ISERROR(SEARCH("MK",J14)))</formula>
    </cfRule>
  </conditionalFormatting>
  <conditionalFormatting sqref="J14">
    <cfRule type="containsText" dxfId="159" priority="97" operator="containsText" text="Ž">
      <formula>NOT(ISERROR(SEARCH("Ž",J14)))</formula>
    </cfRule>
    <cfRule type="containsText" dxfId="158" priority="98" operator="containsText" text="MP">
      <formula>NOT(ISERROR(SEARCH("MP",J14)))</formula>
    </cfRule>
    <cfRule type="containsText" dxfId="157" priority="99" operator="containsText" text="MK">
      <formula>NOT(ISERROR(SEARCH("MK",J14)))</formula>
    </cfRule>
  </conditionalFormatting>
  <conditionalFormatting sqref="J12">
    <cfRule type="containsText" dxfId="156" priority="94" operator="containsText" text="Ž">
      <formula>NOT(ISERROR(SEARCH("Ž",J12)))</formula>
    </cfRule>
    <cfRule type="containsText" dxfId="155" priority="95" operator="containsText" text="MP">
      <formula>NOT(ISERROR(SEARCH("MP",J12)))</formula>
    </cfRule>
    <cfRule type="containsText" dxfId="154" priority="96" operator="containsText" text="MK">
      <formula>NOT(ISERROR(SEARCH("MK",J12)))</formula>
    </cfRule>
  </conditionalFormatting>
  <conditionalFormatting sqref="J13">
    <cfRule type="containsText" dxfId="153" priority="91" operator="containsText" text="Ž">
      <formula>NOT(ISERROR(SEARCH("Ž",J13)))</formula>
    </cfRule>
    <cfRule type="containsText" dxfId="152" priority="92" operator="containsText" text="MP">
      <formula>NOT(ISERROR(SEARCH("MP",J13)))</formula>
    </cfRule>
    <cfRule type="containsText" dxfId="151" priority="93" operator="containsText" text="MK">
      <formula>NOT(ISERROR(SEARCH("MK",J13)))</formula>
    </cfRule>
  </conditionalFormatting>
  <conditionalFormatting sqref="J14">
    <cfRule type="containsText" dxfId="150" priority="88" operator="containsText" text="Ž">
      <formula>NOT(ISERROR(SEARCH("Ž",J14)))</formula>
    </cfRule>
    <cfRule type="containsText" dxfId="149" priority="89" operator="containsText" text="MP">
      <formula>NOT(ISERROR(SEARCH("MP",J14)))</formula>
    </cfRule>
    <cfRule type="containsText" dxfId="148" priority="90" operator="containsText" text="MK">
      <formula>NOT(ISERROR(SEARCH("MK",J14)))</formula>
    </cfRule>
  </conditionalFormatting>
  <conditionalFormatting sqref="J14">
    <cfRule type="containsText" dxfId="147" priority="85" operator="containsText" text="Ž">
      <formula>NOT(ISERROR(SEARCH("Ž",J14)))</formula>
    </cfRule>
    <cfRule type="containsText" dxfId="146" priority="86" operator="containsText" text="MP">
      <formula>NOT(ISERROR(SEARCH("MP",J14)))</formula>
    </cfRule>
    <cfRule type="containsText" dxfId="145" priority="87" operator="containsText" text="MK">
      <formula>NOT(ISERROR(SEARCH("MK",J14)))</formula>
    </cfRule>
  </conditionalFormatting>
  <conditionalFormatting sqref="J13">
    <cfRule type="containsText" dxfId="144" priority="82" operator="containsText" text="Ž">
      <formula>NOT(ISERROR(SEARCH("Ž",J13)))</formula>
    </cfRule>
    <cfRule type="containsText" dxfId="143" priority="83" operator="containsText" text="MP">
      <formula>NOT(ISERROR(SEARCH("MP",J13)))</formula>
    </cfRule>
    <cfRule type="containsText" dxfId="142" priority="84" operator="containsText" text="MK">
      <formula>NOT(ISERROR(SEARCH("MK",J13)))</formula>
    </cfRule>
  </conditionalFormatting>
  <conditionalFormatting sqref="H12">
    <cfRule type="containsText" dxfId="141" priority="79" operator="containsText" text="Ž">
      <formula>NOT(ISERROR(SEARCH("Ž",H12)))</formula>
    </cfRule>
    <cfRule type="containsText" dxfId="140" priority="80" operator="containsText" text="MP">
      <formula>NOT(ISERROR(SEARCH("MP",H12)))</formula>
    </cfRule>
    <cfRule type="containsText" dxfId="139" priority="81" operator="containsText" text="MK">
      <formula>NOT(ISERROR(SEARCH("MK",H12)))</formula>
    </cfRule>
  </conditionalFormatting>
  <conditionalFormatting sqref="D30 F30">
    <cfRule type="containsText" dxfId="138" priority="76" operator="containsText" text="Ž">
      <formula>NOT(ISERROR(SEARCH("Ž",D30)))</formula>
    </cfRule>
    <cfRule type="containsText" dxfId="137" priority="77" operator="containsText" text="MP">
      <formula>NOT(ISERROR(SEARCH("MP",D30)))</formula>
    </cfRule>
    <cfRule type="containsText" dxfId="136" priority="78" operator="containsText" text="MK">
      <formula>NOT(ISERROR(SEARCH("MK",D30)))</formula>
    </cfRule>
  </conditionalFormatting>
  <conditionalFormatting sqref="P27 P29">
    <cfRule type="containsText" dxfId="135" priority="73" operator="containsText" text="Ž">
      <formula>NOT(ISERROR(SEARCH("Ž",P27)))</formula>
    </cfRule>
    <cfRule type="containsText" dxfId="134" priority="74" operator="containsText" text="MP">
      <formula>NOT(ISERROR(SEARCH("MP",P27)))</formula>
    </cfRule>
    <cfRule type="containsText" dxfId="133" priority="75" operator="containsText" text="MK">
      <formula>NOT(ISERROR(SEARCH("MK",P27)))</formula>
    </cfRule>
  </conditionalFormatting>
  <conditionalFormatting sqref="P27">
    <cfRule type="containsText" dxfId="132" priority="70" operator="containsText" text="Ž">
      <formula>NOT(ISERROR(SEARCH("Ž",P27)))</formula>
    </cfRule>
    <cfRule type="containsText" dxfId="131" priority="71" operator="containsText" text="MP">
      <formula>NOT(ISERROR(SEARCH("MP",P27)))</formula>
    </cfRule>
    <cfRule type="containsText" dxfId="130" priority="72" operator="containsText" text="MK">
      <formula>NOT(ISERROR(SEARCH("MK",P27)))</formula>
    </cfRule>
  </conditionalFormatting>
  <conditionalFormatting sqref="P30">
    <cfRule type="containsText" dxfId="129" priority="67" operator="containsText" text="Ž">
      <formula>NOT(ISERROR(SEARCH("Ž",P30)))</formula>
    </cfRule>
    <cfRule type="containsText" dxfId="128" priority="68" operator="containsText" text="MP">
      <formula>NOT(ISERROR(SEARCH("MP",P30)))</formula>
    </cfRule>
    <cfRule type="containsText" dxfId="127" priority="69" operator="containsText" text="MK">
      <formula>NOT(ISERROR(SEARCH("MK",P30)))</formula>
    </cfRule>
  </conditionalFormatting>
  <conditionalFormatting sqref="H30 J30 P28">
    <cfRule type="containsText" dxfId="126" priority="64" operator="containsText" text="Ž">
      <formula>NOT(ISERROR(SEARCH("Ž",H28)))</formula>
    </cfRule>
    <cfRule type="containsText" dxfId="125" priority="65" operator="containsText" text="MP">
      <formula>NOT(ISERROR(SEARCH("MP",H28)))</formula>
    </cfRule>
    <cfRule type="containsText" dxfId="124" priority="66" operator="containsText" text="MK">
      <formula>NOT(ISERROR(SEARCH("MK",H28)))</formula>
    </cfRule>
  </conditionalFormatting>
  <conditionalFormatting sqref="L30">
    <cfRule type="containsText" dxfId="123" priority="61" operator="containsText" text="Ž">
      <formula>NOT(ISERROR(SEARCH("Ž",L30)))</formula>
    </cfRule>
    <cfRule type="containsText" dxfId="122" priority="62" operator="containsText" text="MP">
      <formula>NOT(ISERROR(SEARCH("MP",L30)))</formula>
    </cfRule>
    <cfRule type="containsText" dxfId="121" priority="63" operator="containsText" text="MK">
      <formula>NOT(ISERROR(SEARCH("MK",L30)))</formula>
    </cfRule>
  </conditionalFormatting>
  <conditionalFormatting sqref="N30">
    <cfRule type="containsText" dxfId="120" priority="58" operator="containsText" text="Ž">
      <formula>NOT(ISERROR(SEARCH("Ž",N30)))</formula>
    </cfRule>
    <cfRule type="containsText" dxfId="119" priority="59" operator="containsText" text="MP">
      <formula>NOT(ISERROR(SEARCH("MP",N30)))</formula>
    </cfRule>
    <cfRule type="containsText" dxfId="118" priority="60" operator="containsText" text="MK">
      <formula>NOT(ISERROR(SEARCH("MK",N30)))</formula>
    </cfRule>
  </conditionalFormatting>
  <conditionalFormatting sqref="R27 R29">
    <cfRule type="containsText" dxfId="117" priority="55" operator="containsText" text="Ž">
      <formula>NOT(ISERROR(SEARCH("Ž",R27)))</formula>
    </cfRule>
    <cfRule type="containsText" dxfId="116" priority="56" operator="containsText" text="MP">
      <formula>NOT(ISERROR(SEARCH("MP",R27)))</formula>
    </cfRule>
    <cfRule type="containsText" dxfId="115" priority="57" operator="containsText" text="MK">
      <formula>NOT(ISERROR(SEARCH("MK",R27)))</formula>
    </cfRule>
  </conditionalFormatting>
  <conditionalFormatting sqref="R27">
    <cfRule type="containsText" dxfId="114" priority="52" operator="containsText" text="Ž">
      <formula>NOT(ISERROR(SEARCH("Ž",R27)))</formula>
    </cfRule>
    <cfRule type="containsText" dxfId="113" priority="53" operator="containsText" text="MP">
      <formula>NOT(ISERROR(SEARCH("MP",R27)))</formula>
    </cfRule>
    <cfRule type="containsText" dxfId="112" priority="54" operator="containsText" text="MK">
      <formula>NOT(ISERROR(SEARCH("MK",R27)))</formula>
    </cfRule>
  </conditionalFormatting>
  <conditionalFormatting sqref="R30">
    <cfRule type="containsText" dxfId="111" priority="49" operator="containsText" text="Ž">
      <formula>NOT(ISERROR(SEARCH("Ž",R30)))</formula>
    </cfRule>
    <cfRule type="containsText" dxfId="110" priority="50" operator="containsText" text="MP">
      <formula>NOT(ISERROR(SEARCH("MP",R30)))</formula>
    </cfRule>
    <cfRule type="containsText" dxfId="109" priority="51" operator="containsText" text="MK">
      <formula>NOT(ISERROR(SEARCH("MK",R30)))</formula>
    </cfRule>
  </conditionalFormatting>
  <conditionalFormatting sqref="R28">
    <cfRule type="containsText" dxfId="108" priority="46" operator="containsText" text="Ž">
      <formula>NOT(ISERROR(SEARCH("Ž",R28)))</formula>
    </cfRule>
    <cfRule type="containsText" dxfId="107" priority="47" operator="containsText" text="MP">
      <formula>NOT(ISERROR(SEARCH("MP",R28)))</formula>
    </cfRule>
    <cfRule type="containsText" dxfId="106" priority="48" operator="containsText" text="MK">
      <formula>NOT(ISERROR(SEARCH("MK",R28)))</formula>
    </cfRule>
  </conditionalFormatting>
  <conditionalFormatting sqref="D27:D29 F27:F29">
    <cfRule type="containsText" dxfId="105" priority="43" operator="containsText" text="Ž">
      <formula>NOT(ISERROR(SEARCH("Ž",D27)))</formula>
    </cfRule>
    <cfRule type="containsText" dxfId="104" priority="44" operator="containsText" text="MP">
      <formula>NOT(ISERROR(SEARCH("MP",D27)))</formula>
    </cfRule>
    <cfRule type="containsText" dxfId="103" priority="45" operator="containsText" text="MK">
      <formula>NOT(ISERROR(SEARCH("MK",D27)))</formula>
    </cfRule>
  </conditionalFormatting>
  <conditionalFormatting sqref="H28">
    <cfRule type="containsText" dxfId="102" priority="40" operator="containsText" text="Ž">
      <formula>NOT(ISERROR(SEARCH("Ž",H28)))</formula>
    </cfRule>
    <cfRule type="containsText" dxfId="101" priority="41" operator="containsText" text="MP">
      <formula>NOT(ISERROR(SEARCH("MP",H28)))</formula>
    </cfRule>
    <cfRule type="containsText" dxfId="100" priority="42" operator="containsText" text="MK">
      <formula>NOT(ISERROR(SEARCH("MK",H28)))</formula>
    </cfRule>
  </conditionalFormatting>
  <conditionalFormatting sqref="H29">
    <cfRule type="containsText" dxfId="99" priority="37" operator="containsText" text="Ž">
      <formula>NOT(ISERROR(SEARCH("Ž",H29)))</formula>
    </cfRule>
    <cfRule type="containsText" dxfId="98" priority="38" operator="containsText" text="MP">
      <formula>NOT(ISERROR(SEARCH("MP",H29)))</formula>
    </cfRule>
    <cfRule type="containsText" dxfId="97" priority="39" operator="containsText" text="MK">
      <formula>NOT(ISERROR(SEARCH("MK",H29)))</formula>
    </cfRule>
  </conditionalFormatting>
  <conditionalFormatting sqref="N29">
    <cfRule type="containsText" dxfId="96" priority="31" operator="containsText" text="Ž">
      <formula>NOT(ISERROR(SEARCH("Ž",N29)))</formula>
    </cfRule>
    <cfRule type="containsText" dxfId="95" priority="32" operator="containsText" text="MP">
      <formula>NOT(ISERROR(SEARCH("MP",N29)))</formula>
    </cfRule>
    <cfRule type="containsText" dxfId="94" priority="33" operator="containsText" text="MK">
      <formula>NOT(ISERROR(SEARCH("MK",N29)))</formula>
    </cfRule>
  </conditionalFormatting>
  <conditionalFormatting sqref="L27:L29 N27:N28">
    <cfRule type="containsText" dxfId="93" priority="34" operator="containsText" text="Ž">
      <formula>NOT(ISERROR(SEARCH("Ž",L27)))</formula>
    </cfRule>
    <cfRule type="containsText" dxfId="92" priority="35" operator="containsText" text="MP">
      <formula>NOT(ISERROR(SEARCH("MP",L27)))</formula>
    </cfRule>
    <cfRule type="containsText" dxfId="91" priority="36" operator="containsText" text="MK">
      <formula>NOT(ISERROR(SEARCH("MK",L27)))</formula>
    </cfRule>
  </conditionalFormatting>
  <conditionalFormatting sqref="J27">
    <cfRule type="containsText" dxfId="90" priority="28" operator="containsText" text="Ž">
      <formula>NOT(ISERROR(SEARCH("Ž",J27)))</formula>
    </cfRule>
    <cfRule type="containsText" dxfId="89" priority="29" operator="containsText" text="MP">
      <formula>NOT(ISERROR(SEARCH("MP",J27)))</formula>
    </cfRule>
    <cfRule type="containsText" dxfId="88" priority="30" operator="containsText" text="MK">
      <formula>NOT(ISERROR(SEARCH("MK",J27)))</formula>
    </cfRule>
  </conditionalFormatting>
  <conditionalFormatting sqref="J28">
    <cfRule type="containsText" dxfId="87" priority="25" operator="containsText" text="Ž">
      <formula>NOT(ISERROR(SEARCH("Ž",J28)))</formula>
    </cfRule>
    <cfRule type="containsText" dxfId="86" priority="26" operator="containsText" text="MP">
      <formula>NOT(ISERROR(SEARCH("MP",J28)))</formula>
    </cfRule>
    <cfRule type="containsText" dxfId="85" priority="27" operator="containsText" text="MK">
      <formula>NOT(ISERROR(SEARCH("MK",J28)))</formula>
    </cfRule>
  </conditionalFormatting>
  <conditionalFormatting sqref="J29">
    <cfRule type="containsText" dxfId="84" priority="22" operator="containsText" text="Ž">
      <formula>NOT(ISERROR(SEARCH("Ž",J29)))</formula>
    </cfRule>
    <cfRule type="containsText" dxfId="83" priority="23" operator="containsText" text="MP">
      <formula>NOT(ISERROR(SEARCH("MP",J29)))</formula>
    </cfRule>
    <cfRule type="containsText" dxfId="82" priority="24" operator="containsText" text="MK">
      <formula>NOT(ISERROR(SEARCH("MK",J29)))</formula>
    </cfRule>
  </conditionalFormatting>
  <conditionalFormatting sqref="J29">
    <cfRule type="containsText" dxfId="81" priority="19" operator="containsText" text="Ž">
      <formula>NOT(ISERROR(SEARCH("Ž",J29)))</formula>
    </cfRule>
    <cfRule type="containsText" dxfId="80" priority="20" operator="containsText" text="MP">
      <formula>NOT(ISERROR(SEARCH("MP",J29)))</formula>
    </cfRule>
    <cfRule type="containsText" dxfId="79" priority="21" operator="containsText" text="MK">
      <formula>NOT(ISERROR(SEARCH("MK",J29)))</formula>
    </cfRule>
  </conditionalFormatting>
  <conditionalFormatting sqref="J27">
    <cfRule type="containsText" dxfId="78" priority="16" operator="containsText" text="Ž">
      <formula>NOT(ISERROR(SEARCH("Ž",J27)))</formula>
    </cfRule>
    <cfRule type="containsText" dxfId="77" priority="17" operator="containsText" text="MP">
      <formula>NOT(ISERROR(SEARCH("MP",J27)))</formula>
    </cfRule>
    <cfRule type="containsText" dxfId="76" priority="18" operator="containsText" text="MK">
      <formula>NOT(ISERROR(SEARCH("MK",J27)))</formula>
    </cfRule>
  </conditionalFormatting>
  <conditionalFormatting sqref="J28">
    <cfRule type="containsText" dxfId="75" priority="13" operator="containsText" text="Ž">
      <formula>NOT(ISERROR(SEARCH("Ž",J28)))</formula>
    </cfRule>
    <cfRule type="containsText" dxfId="74" priority="14" operator="containsText" text="MP">
      <formula>NOT(ISERROR(SEARCH("MP",J28)))</formula>
    </cfRule>
    <cfRule type="containsText" dxfId="73" priority="15" operator="containsText" text="MK">
      <formula>NOT(ISERROR(SEARCH("MK",J28)))</formula>
    </cfRule>
  </conditionalFormatting>
  <conditionalFormatting sqref="J29">
    <cfRule type="containsText" dxfId="72" priority="10" operator="containsText" text="Ž">
      <formula>NOT(ISERROR(SEARCH("Ž",J29)))</formula>
    </cfRule>
    <cfRule type="containsText" dxfId="71" priority="11" operator="containsText" text="MP">
      <formula>NOT(ISERROR(SEARCH("MP",J29)))</formula>
    </cfRule>
    <cfRule type="containsText" dxfId="70" priority="12" operator="containsText" text="MK">
      <formula>NOT(ISERROR(SEARCH("MK",J29)))</formula>
    </cfRule>
  </conditionalFormatting>
  <conditionalFormatting sqref="J29">
    <cfRule type="containsText" dxfId="69" priority="7" operator="containsText" text="Ž">
      <formula>NOT(ISERROR(SEARCH("Ž",J29)))</formula>
    </cfRule>
    <cfRule type="containsText" dxfId="68" priority="8" operator="containsText" text="MP">
      <formula>NOT(ISERROR(SEARCH("MP",J29)))</formula>
    </cfRule>
    <cfRule type="containsText" dxfId="67" priority="9" operator="containsText" text="MK">
      <formula>NOT(ISERROR(SEARCH("MK",J29)))</formula>
    </cfRule>
  </conditionalFormatting>
  <conditionalFormatting sqref="J28">
    <cfRule type="containsText" dxfId="66" priority="4" operator="containsText" text="Ž">
      <formula>NOT(ISERROR(SEARCH("Ž",J28)))</formula>
    </cfRule>
    <cfRule type="containsText" dxfId="65" priority="5" operator="containsText" text="MP">
      <formula>NOT(ISERROR(SEARCH("MP",J28)))</formula>
    </cfRule>
    <cfRule type="containsText" dxfId="64" priority="6" operator="containsText" text="MK">
      <formula>NOT(ISERROR(SEARCH("MK",J28)))</formula>
    </cfRule>
  </conditionalFormatting>
  <conditionalFormatting sqref="H27">
    <cfRule type="containsText" dxfId="63" priority="1" operator="containsText" text="Ž">
      <formula>NOT(ISERROR(SEARCH("Ž",H27)))</formula>
    </cfRule>
    <cfRule type="containsText" dxfId="62" priority="2" operator="containsText" text="MP">
      <formula>NOT(ISERROR(SEARCH("MP",H27)))</formula>
    </cfRule>
    <cfRule type="containsText" dxfId="61" priority="3" operator="containsText" text="MK">
      <formula>NOT(ISERROR(SEARCH("MK",H27)))</formula>
    </cfRule>
  </conditionalFormatting>
  <pageMargins left="0" right="0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40"/>
  <sheetViews>
    <sheetView showGridLines="0" showZeros="0" topLeftCell="A16" zoomScale="90" zoomScaleNormal="90" workbookViewId="0">
      <selection activeCell="H45" sqref="H45"/>
    </sheetView>
  </sheetViews>
  <sheetFormatPr defaultRowHeight="15.75" x14ac:dyDescent="0.25"/>
  <cols>
    <col min="1" max="1" width="0.85546875" style="22" customWidth="1"/>
    <col min="2" max="2" width="8.140625" style="22" bestFit="1" customWidth="1"/>
    <col min="3" max="3" width="20.28515625" style="22" customWidth="1"/>
    <col min="4" max="4" width="5.42578125" style="22" hidden="1" customWidth="1"/>
    <col min="5" max="10" width="13.5703125" style="22" customWidth="1"/>
    <col min="11" max="13" width="13.5703125" style="22" hidden="1" customWidth="1"/>
    <col min="14" max="15" width="13.5703125" style="22" customWidth="1"/>
    <col min="16" max="16384" width="9.140625" style="22"/>
  </cols>
  <sheetData>
    <row r="1" spans="2:15" ht="5.25" customHeight="1" x14ac:dyDescent="0.25"/>
    <row r="2" spans="2:15" ht="20.25" x14ac:dyDescent="0.25">
      <c r="B2" s="319" t="str">
        <f>rozpis_příprava!B2</f>
        <v>VÁNOČNÍ  TURNAJ  V  BOWLINGU 2015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2:15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5" x14ac:dyDescent="0.25">
      <c r="B4" s="24" t="s">
        <v>0</v>
      </c>
      <c r="C4" s="25" t="str">
        <f>rozpis_příprava!C5</f>
        <v xml:space="preserve">Bowling a Relax centrum "Na Ovčíně" </v>
      </c>
      <c r="D4" s="25"/>
      <c r="F4" s="23"/>
      <c r="G4" s="23"/>
      <c r="H4" s="23"/>
      <c r="I4" s="23"/>
      <c r="J4" s="23"/>
      <c r="K4" s="23"/>
      <c r="L4" s="23"/>
      <c r="M4" s="23"/>
    </row>
    <row r="5" spans="2:15" x14ac:dyDescent="0.25">
      <c r="B5" s="24" t="s">
        <v>1</v>
      </c>
      <c r="C5" s="25" t="str">
        <f>rozpis_příprava!C6</f>
        <v>27. prosince 2014 - sobota</v>
      </c>
      <c r="D5" s="25"/>
      <c r="F5" s="23"/>
      <c r="G5" s="23"/>
      <c r="H5" s="23"/>
      <c r="I5" s="23"/>
      <c r="J5" s="23"/>
      <c r="K5" s="23"/>
      <c r="L5" s="23"/>
      <c r="M5" s="23"/>
    </row>
    <row r="6" spans="2:15" x14ac:dyDescent="0.25">
      <c r="B6" s="24" t="s">
        <v>2</v>
      </c>
      <c r="C6" s="25" t="str">
        <f>rozpis_příprava!C7</f>
        <v>15:00 - 17:00 hod.</v>
      </c>
      <c r="D6" s="25"/>
      <c r="F6" s="23"/>
      <c r="G6" s="23"/>
      <c r="H6" s="23"/>
      <c r="I6" s="23"/>
      <c r="J6" s="23"/>
      <c r="K6" s="23"/>
      <c r="L6" s="23"/>
      <c r="M6" s="23"/>
    </row>
    <row r="7" spans="2:15" ht="16.5" thickBot="1" x14ac:dyDescent="0.3">
      <c r="B7" s="23"/>
      <c r="C7" s="26"/>
      <c r="D7" s="26"/>
      <c r="E7" s="23"/>
      <c r="F7" s="23"/>
      <c r="G7" s="23"/>
      <c r="H7" s="23"/>
      <c r="I7" s="23"/>
      <c r="J7" s="23"/>
      <c r="K7" s="23"/>
      <c r="L7" s="23"/>
      <c r="M7" s="23"/>
    </row>
    <row r="8" spans="2:15" ht="22.5" customHeight="1" thickBot="1" x14ac:dyDescent="0.3">
      <c r="B8" s="329"/>
      <c r="C8" s="330"/>
      <c r="D8" s="331" t="s">
        <v>59</v>
      </c>
      <c r="E8" s="333" t="str">
        <f>rozpis_příprava!C11</f>
        <v>DRÁHA č.5</v>
      </c>
      <c r="F8" s="334"/>
      <c r="G8" s="334"/>
      <c r="H8" s="334"/>
      <c r="I8" s="334"/>
      <c r="J8" s="334"/>
      <c r="K8" s="334"/>
      <c r="L8" s="334"/>
      <c r="M8" s="335"/>
      <c r="N8" s="322"/>
      <c r="O8" s="323"/>
    </row>
    <row r="9" spans="2:15" ht="22.5" customHeight="1" thickBot="1" x14ac:dyDescent="0.3">
      <c r="B9" s="320" t="s">
        <v>51</v>
      </c>
      <c r="C9" s="321"/>
      <c r="D9" s="332"/>
      <c r="E9" s="129" t="s">
        <v>45</v>
      </c>
      <c r="F9" s="130" t="s">
        <v>46</v>
      </c>
      <c r="G9" s="130" t="s">
        <v>47</v>
      </c>
      <c r="H9" s="130" t="s">
        <v>48</v>
      </c>
      <c r="I9" s="130" t="s">
        <v>49</v>
      </c>
      <c r="J9" s="131" t="s">
        <v>50</v>
      </c>
      <c r="K9" s="131" t="s">
        <v>114</v>
      </c>
      <c r="L9" s="131" t="s">
        <v>115</v>
      </c>
      <c r="M9" s="132" t="s">
        <v>118</v>
      </c>
      <c r="N9" s="65" t="s">
        <v>52</v>
      </c>
      <c r="O9" s="133" t="s">
        <v>53</v>
      </c>
    </row>
    <row r="10" spans="2:15" ht="22.5" customHeight="1" x14ac:dyDescent="0.25">
      <c r="B10" s="134" t="str">
        <f>rozpis_příprava!C12</f>
        <v>Dana</v>
      </c>
      <c r="C10" s="135"/>
      <c r="D10" s="136" t="str">
        <f>rozpis_příprava!D12</f>
        <v>Ž</v>
      </c>
      <c r="E10" s="112">
        <v>158</v>
      </c>
      <c r="F10" s="113">
        <v>148</v>
      </c>
      <c r="G10" s="113">
        <v>201</v>
      </c>
      <c r="H10" s="113">
        <v>154</v>
      </c>
      <c r="I10" s="113"/>
      <c r="J10" s="114"/>
      <c r="K10" s="114"/>
      <c r="L10" s="114"/>
      <c r="M10" s="115"/>
      <c r="N10" s="137">
        <f>SUM(E10:M10)</f>
        <v>661</v>
      </c>
      <c r="O10" s="138">
        <f>AVERAGE(E10:M10)</f>
        <v>165.25</v>
      </c>
    </row>
    <row r="11" spans="2:15" ht="22.5" customHeight="1" x14ac:dyDescent="0.25">
      <c r="B11" s="139" t="str">
        <f>rozpis_příprava!C13</f>
        <v>Tereza</v>
      </c>
      <c r="C11" s="140"/>
      <c r="D11" s="141" t="str">
        <f>rozpis_příprava!D13</f>
        <v>Ž</v>
      </c>
      <c r="E11" s="112">
        <v>185</v>
      </c>
      <c r="F11" s="113">
        <v>141</v>
      </c>
      <c r="G11" s="113">
        <v>192</v>
      </c>
      <c r="H11" s="113">
        <v>184</v>
      </c>
      <c r="I11" s="113"/>
      <c r="J11" s="114"/>
      <c r="K11" s="114"/>
      <c r="L11" s="114"/>
      <c r="M11" s="115"/>
      <c r="N11" s="142">
        <f t="shared" ref="N11:N13" si="0">SUM(E11:M11)</f>
        <v>702</v>
      </c>
      <c r="O11" s="143">
        <f t="shared" ref="O11:O13" si="1">AVERAGE(E11:M11)</f>
        <v>175.5</v>
      </c>
    </row>
    <row r="12" spans="2:15" ht="22.5" customHeight="1" x14ac:dyDescent="0.25">
      <c r="B12" s="139" t="str">
        <f>rozpis_příprava!C14</f>
        <v>Klára</v>
      </c>
      <c r="C12" s="140"/>
      <c r="D12" s="141" t="str">
        <f>rozpis_příprava!D14</f>
        <v>Ž</v>
      </c>
      <c r="E12" s="112">
        <v>164</v>
      </c>
      <c r="F12" s="113">
        <v>174</v>
      </c>
      <c r="G12" s="113">
        <v>142</v>
      </c>
      <c r="H12" s="113">
        <v>158</v>
      </c>
      <c r="I12" s="113"/>
      <c r="J12" s="114"/>
      <c r="K12" s="114"/>
      <c r="L12" s="114"/>
      <c r="M12" s="115"/>
      <c r="N12" s="142">
        <f t="shared" si="0"/>
        <v>638</v>
      </c>
      <c r="O12" s="143">
        <f t="shared" si="1"/>
        <v>159.5</v>
      </c>
    </row>
    <row r="13" spans="2:15" ht="22.5" customHeight="1" thickBot="1" x14ac:dyDescent="0.3">
      <c r="B13" s="144" t="str">
        <f>rozpis_příprava!C15</f>
        <v>Petr</v>
      </c>
      <c r="C13" s="145"/>
      <c r="D13" s="146" t="str">
        <f>rozpis_příprava!D15</f>
        <v>MP</v>
      </c>
      <c r="E13" s="116">
        <v>168</v>
      </c>
      <c r="F13" s="117">
        <v>176</v>
      </c>
      <c r="G13" s="117">
        <v>184</v>
      </c>
      <c r="H13" s="117">
        <v>140</v>
      </c>
      <c r="I13" s="117"/>
      <c r="J13" s="118"/>
      <c r="K13" s="119"/>
      <c r="L13" s="119"/>
      <c r="M13" s="120"/>
      <c r="N13" s="147">
        <f t="shared" si="0"/>
        <v>668</v>
      </c>
      <c r="O13" s="148">
        <f t="shared" si="1"/>
        <v>167</v>
      </c>
    </row>
    <row r="14" spans="2:15" ht="20.100000000000001" customHeight="1" x14ac:dyDescent="0.25">
      <c r="B14" s="336" t="s">
        <v>52</v>
      </c>
      <c r="C14" s="337"/>
      <c r="D14" s="149"/>
      <c r="E14" s="1">
        <f>IF(SUM(E10:E13)=0,"",SUM(E10:E13))</f>
        <v>675</v>
      </c>
      <c r="F14" s="2">
        <f t="shared" ref="F14:M14" si="2">IF(SUM(F10:F13)=0,"",SUM(F10:F13))</f>
        <v>639</v>
      </c>
      <c r="G14" s="2">
        <f t="shared" si="2"/>
        <v>719</v>
      </c>
      <c r="H14" s="2">
        <f t="shared" si="2"/>
        <v>636</v>
      </c>
      <c r="I14" s="2" t="str">
        <f t="shared" si="2"/>
        <v/>
      </c>
      <c r="J14" s="2" t="str">
        <f t="shared" si="2"/>
        <v/>
      </c>
      <c r="K14" s="2" t="str">
        <f t="shared" si="2"/>
        <v/>
      </c>
      <c r="L14" s="2" t="str">
        <f t="shared" si="2"/>
        <v/>
      </c>
      <c r="M14" s="3" t="str">
        <f t="shared" si="2"/>
        <v/>
      </c>
      <c r="N14" s="271">
        <f>IF(SUM(E14:M14)=0,"",SUM(E14:M14))</f>
        <v>2669</v>
      </c>
      <c r="O14" s="150"/>
    </row>
    <row r="15" spans="2:15" ht="20.100000000000001" customHeight="1" thickBot="1" x14ac:dyDescent="0.3">
      <c r="B15" s="338" t="s">
        <v>53</v>
      </c>
      <c r="C15" s="339"/>
      <c r="D15" s="151"/>
      <c r="E15" s="4">
        <f>IF(E14="","",AVERAGE(E10:E13))</f>
        <v>168.75</v>
      </c>
      <c r="F15" s="5">
        <f t="shared" ref="F15:M15" si="3">IF(F14="","",AVERAGE(F10:F13))</f>
        <v>159.75</v>
      </c>
      <c r="G15" s="5">
        <f t="shared" si="3"/>
        <v>179.75</v>
      </c>
      <c r="H15" s="5">
        <f t="shared" si="3"/>
        <v>159</v>
      </c>
      <c r="I15" s="5" t="str">
        <f t="shared" si="3"/>
        <v/>
      </c>
      <c r="J15" s="5" t="str">
        <f t="shared" si="3"/>
        <v/>
      </c>
      <c r="K15" s="5" t="str">
        <f t="shared" si="3"/>
        <v/>
      </c>
      <c r="L15" s="5" t="str">
        <f t="shared" si="3"/>
        <v/>
      </c>
      <c r="M15" s="6" t="str">
        <f t="shared" si="3"/>
        <v/>
      </c>
      <c r="N15" s="152"/>
      <c r="O15" s="272">
        <f>IF(N14="","",AVERAGE(E10:M13))</f>
        <v>166.8125</v>
      </c>
    </row>
    <row r="16" spans="2:15" ht="20.100000000000001" customHeight="1" x14ac:dyDescent="0.25">
      <c r="B16" s="153"/>
      <c r="C16" s="153"/>
      <c r="D16" s="15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75" customHeight="1" x14ac:dyDescent="0.25">
      <c r="B17" s="22" t="s">
        <v>54</v>
      </c>
      <c r="C17" s="153"/>
      <c r="D17" s="15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8.75" customHeight="1" x14ac:dyDescent="0.25">
      <c r="B18" s="153"/>
      <c r="C18" s="153"/>
      <c r="D18" s="15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" customHeight="1" x14ac:dyDescent="0.25">
      <c r="A19" s="154"/>
      <c r="B19" s="328"/>
      <c r="C19" s="328"/>
      <c r="D19" s="155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</row>
    <row r="20" spans="1:15" ht="20.25" x14ac:dyDescent="0.25">
      <c r="B20" s="319" t="str">
        <f>rozpis_příprava!B2</f>
        <v>VÁNOČNÍ  TURNAJ  V  BOWLINGU 2015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</row>
    <row r="21" spans="1:15" ht="15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5" ht="15.75" customHeight="1" x14ac:dyDescent="0.25">
      <c r="B22" s="24" t="s">
        <v>0</v>
      </c>
      <c r="C22" s="25" t="str">
        <f>rozpis_příprava!C5</f>
        <v xml:space="preserve">Bowling a Relax centrum "Na Ovčíně" </v>
      </c>
      <c r="D22" s="25"/>
      <c r="F22" s="23"/>
      <c r="G22" s="23"/>
      <c r="H22" s="23"/>
      <c r="I22" s="23"/>
      <c r="J22" s="23"/>
      <c r="K22" s="23"/>
      <c r="L22" s="23"/>
      <c r="M22" s="23"/>
    </row>
    <row r="23" spans="1:15" ht="15.75" customHeight="1" x14ac:dyDescent="0.25">
      <c r="B23" s="24" t="s">
        <v>1</v>
      </c>
      <c r="C23" s="25" t="str">
        <f>rozpis_příprava!C6</f>
        <v>27. prosince 2014 - sobota</v>
      </c>
      <c r="D23" s="25"/>
      <c r="F23" s="23"/>
      <c r="G23" s="23"/>
      <c r="H23" s="23"/>
      <c r="I23" s="23"/>
      <c r="J23" s="23"/>
      <c r="K23" s="23"/>
      <c r="L23" s="23"/>
      <c r="M23" s="23"/>
    </row>
    <row r="24" spans="1:15" ht="15.75" customHeight="1" x14ac:dyDescent="0.25">
      <c r="B24" s="24" t="s">
        <v>2</v>
      </c>
      <c r="C24" s="25" t="str">
        <f>rozpis_příprava!C7</f>
        <v>15:00 - 17:00 hod.</v>
      </c>
      <c r="D24" s="25"/>
      <c r="F24" s="23"/>
      <c r="G24" s="23"/>
      <c r="H24" s="23"/>
      <c r="I24" s="23"/>
      <c r="J24" s="23"/>
      <c r="K24" s="23"/>
      <c r="L24" s="23"/>
      <c r="M24" s="23"/>
    </row>
    <row r="25" spans="1:15" ht="15.75" customHeight="1" thickBot="1" x14ac:dyDescent="0.3">
      <c r="B25" s="23"/>
      <c r="C25" s="26"/>
      <c r="D25" s="26"/>
      <c r="E25" s="23"/>
      <c r="F25" s="23"/>
      <c r="G25" s="23"/>
      <c r="H25" s="23"/>
      <c r="I25" s="23"/>
      <c r="J25" s="23"/>
      <c r="K25" s="23"/>
      <c r="L25" s="23"/>
      <c r="M25" s="23"/>
    </row>
    <row r="26" spans="1:15" ht="22.5" customHeight="1" thickBot="1" x14ac:dyDescent="0.3">
      <c r="B26" s="329"/>
      <c r="C26" s="330"/>
      <c r="D26" s="331" t="s">
        <v>59</v>
      </c>
      <c r="E26" s="333" t="str">
        <f>rozpis_příprava!E11</f>
        <v>DRÁHA č.6</v>
      </c>
      <c r="F26" s="334"/>
      <c r="G26" s="334"/>
      <c r="H26" s="334"/>
      <c r="I26" s="334"/>
      <c r="J26" s="334"/>
      <c r="K26" s="334"/>
      <c r="L26" s="334"/>
      <c r="M26" s="335"/>
      <c r="N26" s="322"/>
      <c r="O26" s="323"/>
    </row>
    <row r="27" spans="1:15" ht="22.5" customHeight="1" thickBot="1" x14ac:dyDescent="0.3">
      <c r="B27" s="320" t="s">
        <v>51</v>
      </c>
      <c r="C27" s="321"/>
      <c r="D27" s="332"/>
      <c r="E27" s="129" t="s">
        <v>45</v>
      </c>
      <c r="F27" s="130" t="s">
        <v>46</v>
      </c>
      <c r="G27" s="130" t="s">
        <v>47</v>
      </c>
      <c r="H27" s="130" t="s">
        <v>48</v>
      </c>
      <c r="I27" s="130" t="s">
        <v>49</v>
      </c>
      <c r="J27" s="131" t="s">
        <v>50</v>
      </c>
      <c r="K27" s="130" t="s">
        <v>114</v>
      </c>
      <c r="L27" s="131" t="s">
        <v>115</v>
      </c>
      <c r="M27" s="132" t="s">
        <v>118</v>
      </c>
      <c r="N27" s="65" t="s">
        <v>52</v>
      </c>
      <c r="O27" s="133" t="s">
        <v>53</v>
      </c>
    </row>
    <row r="28" spans="1:15" ht="22.5" customHeight="1" x14ac:dyDescent="0.25">
      <c r="B28" s="139" t="str">
        <f>rozpis_příprava!E12</f>
        <v>Renda</v>
      </c>
      <c r="C28" s="135"/>
      <c r="D28" s="136" t="str">
        <f>rozpis_příprava!F12</f>
        <v>MP</v>
      </c>
      <c r="E28" s="112">
        <v>199</v>
      </c>
      <c r="F28" s="113">
        <v>174</v>
      </c>
      <c r="G28" s="113">
        <v>158</v>
      </c>
      <c r="H28" s="113">
        <v>157</v>
      </c>
      <c r="I28" s="113"/>
      <c r="J28" s="114"/>
      <c r="K28" s="113"/>
      <c r="L28" s="114"/>
      <c r="M28" s="115"/>
      <c r="N28" s="137">
        <f>SUM(E28:M28)</f>
        <v>688</v>
      </c>
      <c r="O28" s="138">
        <f>AVERAGE(E28:M28)</f>
        <v>172</v>
      </c>
    </row>
    <row r="29" spans="1:15" ht="22.5" customHeight="1" x14ac:dyDescent="0.25">
      <c r="B29" s="139" t="str">
        <f>rozpis_příprava!E13</f>
        <v>Mojka</v>
      </c>
      <c r="C29" s="140"/>
      <c r="D29" s="136" t="str">
        <f>rozpis_příprava!F13</f>
        <v>MP</v>
      </c>
      <c r="E29" s="121">
        <v>158</v>
      </c>
      <c r="F29" s="122">
        <v>141</v>
      </c>
      <c r="G29" s="122">
        <v>174</v>
      </c>
      <c r="H29" s="122">
        <v>160</v>
      </c>
      <c r="I29" s="122"/>
      <c r="J29" s="123"/>
      <c r="K29" s="122"/>
      <c r="L29" s="123"/>
      <c r="M29" s="124"/>
      <c r="N29" s="142">
        <f t="shared" ref="N29:N31" si="4">SUM(E29:M29)</f>
        <v>633</v>
      </c>
      <c r="O29" s="143">
        <f t="shared" ref="O29:O31" si="5">AVERAGE(E29:M29)</f>
        <v>158.25</v>
      </c>
    </row>
    <row r="30" spans="1:15" ht="22.5" customHeight="1" x14ac:dyDescent="0.25">
      <c r="B30" s="139" t="str">
        <f>rozpis_příprava!E14</f>
        <v>Jirka</v>
      </c>
      <c r="C30" s="140"/>
      <c r="D30" s="136" t="str">
        <f>rozpis_příprava!F14</f>
        <v>MK</v>
      </c>
      <c r="E30" s="121">
        <v>167</v>
      </c>
      <c r="F30" s="122">
        <v>174</v>
      </c>
      <c r="G30" s="122">
        <v>140</v>
      </c>
      <c r="H30" s="122">
        <v>166</v>
      </c>
      <c r="I30" s="122"/>
      <c r="J30" s="123"/>
      <c r="K30" s="122"/>
      <c r="L30" s="123"/>
      <c r="M30" s="124"/>
      <c r="N30" s="142">
        <f t="shared" si="4"/>
        <v>647</v>
      </c>
      <c r="O30" s="143">
        <f t="shared" si="5"/>
        <v>161.75</v>
      </c>
    </row>
    <row r="31" spans="1:15" ht="22.5" customHeight="1" thickBot="1" x14ac:dyDescent="0.3">
      <c r="B31" s="144" t="str">
        <f>rozpis_příprava!E15</f>
        <v>Tomáš</v>
      </c>
      <c r="C31" s="145"/>
      <c r="D31" s="156" t="str">
        <f>rozpis_příprava!F15</f>
        <v>MK</v>
      </c>
      <c r="E31" s="121">
        <v>187</v>
      </c>
      <c r="F31" s="122">
        <v>178</v>
      </c>
      <c r="G31" s="122">
        <v>185</v>
      </c>
      <c r="H31" s="122">
        <v>179</v>
      </c>
      <c r="I31" s="122"/>
      <c r="J31" s="123"/>
      <c r="K31" s="117"/>
      <c r="L31" s="118"/>
      <c r="M31" s="125"/>
      <c r="N31" s="147">
        <f t="shared" si="4"/>
        <v>729</v>
      </c>
      <c r="O31" s="148">
        <f t="shared" si="5"/>
        <v>182.25</v>
      </c>
    </row>
    <row r="32" spans="1:15" ht="20.100000000000001" customHeight="1" x14ac:dyDescent="0.25">
      <c r="B32" s="336" t="s">
        <v>52</v>
      </c>
      <c r="C32" s="337"/>
      <c r="D32" s="149"/>
      <c r="E32" s="1">
        <f>IF(SUM(E28:E31)=0,"",SUM(E28:E31))</f>
        <v>711</v>
      </c>
      <c r="F32" s="2">
        <f t="shared" ref="F32" si="6">IF(SUM(F28:F31)=0,"",SUM(F28:F31))</f>
        <v>667</v>
      </c>
      <c r="G32" s="2">
        <f t="shared" ref="G32" si="7">IF(SUM(G28:G31)=0,"",SUM(G28:G31))</f>
        <v>657</v>
      </c>
      <c r="H32" s="2">
        <f t="shared" ref="H32" si="8">IF(SUM(H28:H31)=0,"",SUM(H28:H31))</f>
        <v>662</v>
      </c>
      <c r="I32" s="2" t="str">
        <f t="shared" ref="I32" si="9">IF(SUM(I28:I31)=0,"",SUM(I28:I31))</f>
        <v/>
      </c>
      <c r="J32" s="2" t="str">
        <f t="shared" ref="J32" si="10">IF(SUM(J28:J31)=0,"",SUM(J28:J31))</f>
        <v/>
      </c>
      <c r="K32" s="2" t="str">
        <f t="shared" ref="K32" si="11">IF(SUM(K28:K31)=0,"",SUM(K28:K31))</f>
        <v/>
      </c>
      <c r="L32" s="2" t="str">
        <f t="shared" ref="L32" si="12">IF(SUM(L28:L31)=0,"",SUM(L28:L31))</f>
        <v/>
      </c>
      <c r="M32" s="3" t="str">
        <f t="shared" ref="M32" si="13">IF(SUM(M28:M31)=0,"",SUM(M28:M31))</f>
        <v/>
      </c>
      <c r="N32" s="271">
        <f>IF(SUM(E32:M32)=0,"",SUM(E32:M32))</f>
        <v>2697</v>
      </c>
      <c r="O32" s="150"/>
    </row>
    <row r="33" spans="2:15" ht="20.100000000000001" customHeight="1" thickBot="1" x14ac:dyDescent="0.3">
      <c r="B33" s="338" t="s">
        <v>53</v>
      </c>
      <c r="C33" s="339"/>
      <c r="D33" s="151"/>
      <c r="E33" s="4">
        <f>IF(E32="","",AVERAGE(E28:E31))</f>
        <v>177.75</v>
      </c>
      <c r="F33" s="5">
        <f t="shared" ref="F33" si="14">IF(F32="","",AVERAGE(F28:F31))</f>
        <v>166.75</v>
      </c>
      <c r="G33" s="5">
        <f t="shared" ref="G33" si="15">IF(G32="","",AVERAGE(G28:G31))</f>
        <v>164.25</v>
      </c>
      <c r="H33" s="5">
        <f t="shared" ref="H33" si="16">IF(H32="","",AVERAGE(H28:H31))</f>
        <v>165.5</v>
      </c>
      <c r="I33" s="5" t="str">
        <f t="shared" ref="I33" si="17">IF(I32="","",AVERAGE(I28:I31))</f>
        <v/>
      </c>
      <c r="J33" s="5" t="str">
        <f t="shared" ref="J33" si="18">IF(J32="","",AVERAGE(J28:J31))</f>
        <v/>
      </c>
      <c r="K33" s="5" t="str">
        <f t="shared" ref="K33" si="19">IF(K32="","",AVERAGE(K28:K31))</f>
        <v/>
      </c>
      <c r="L33" s="5" t="str">
        <f t="shared" ref="L33" si="20">IF(L32="","",AVERAGE(L28:L31))</f>
        <v/>
      </c>
      <c r="M33" s="6" t="str">
        <f t="shared" ref="M33" si="21">IF(M32="","",AVERAGE(M28:M31))</f>
        <v/>
      </c>
      <c r="N33" s="152"/>
      <c r="O33" s="272">
        <f>IF(N32="","",AVERAGE(E28:M31))</f>
        <v>168.5625</v>
      </c>
    </row>
    <row r="34" spans="2:15" ht="20.100000000000001" customHeight="1" x14ac:dyDescent="0.25"/>
    <row r="35" spans="2:15" x14ac:dyDescent="0.25">
      <c r="B35" s="22" t="s">
        <v>54</v>
      </c>
    </row>
    <row r="36" spans="2:15" ht="5.25" customHeight="1" x14ac:dyDescent="0.25"/>
    <row r="37" spans="2:15" ht="20.25" x14ac:dyDescent="0.25">
      <c r="B37" s="319" t="str">
        <f>rozpis_příprava!B2</f>
        <v>VÁNOČNÍ  TURNAJ  V  BOWLINGU 2015</v>
      </c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</row>
    <row r="38" spans="2:15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2:15" x14ac:dyDescent="0.25">
      <c r="B39" s="24" t="s">
        <v>0</v>
      </c>
      <c r="C39" s="25" t="str">
        <f>rozpis_příprava!C5</f>
        <v xml:space="preserve">Bowling a Relax centrum "Na Ovčíně" </v>
      </c>
      <c r="D39" s="25"/>
      <c r="F39" s="23"/>
      <c r="G39" s="23"/>
      <c r="H39" s="23"/>
      <c r="I39" s="23"/>
      <c r="J39" s="23"/>
      <c r="K39" s="23"/>
      <c r="L39" s="23"/>
      <c r="M39" s="23"/>
    </row>
    <row r="40" spans="2:15" x14ac:dyDescent="0.25">
      <c r="B40" s="24" t="s">
        <v>1</v>
      </c>
      <c r="C40" s="25" t="str">
        <f>rozpis_příprava!C6</f>
        <v>27. prosince 2014 - sobota</v>
      </c>
      <c r="D40" s="25"/>
      <c r="F40" s="23"/>
      <c r="G40" s="23"/>
      <c r="H40" s="23"/>
      <c r="I40" s="23"/>
      <c r="J40" s="23"/>
      <c r="K40" s="23"/>
      <c r="L40" s="23"/>
      <c r="M40" s="23"/>
    </row>
    <row r="41" spans="2:15" x14ac:dyDescent="0.25">
      <c r="B41" s="24" t="s">
        <v>2</v>
      </c>
      <c r="C41" s="25" t="str">
        <f>rozpis_příprava!C7</f>
        <v>15:00 - 17:00 hod.</v>
      </c>
      <c r="D41" s="25"/>
      <c r="F41" s="23"/>
      <c r="G41" s="23"/>
      <c r="H41" s="23"/>
      <c r="I41" s="23"/>
      <c r="J41" s="23"/>
      <c r="K41" s="23"/>
      <c r="L41" s="23"/>
      <c r="M41" s="23"/>
    </row>
    <row r="42" spans="2:15" ht="16.5" thickBot="1" x14ac:dyDescent="0.3">
      <c r="B42" s="23"/>
      <c r="C42" s="26"/>
      <c r="D42" s="26"/>
      <c r="E42" s="23"/>
      <c r="F42" s="23"/>
      <c r="G42" s="23"/>
      <c r="H42" s="23"/>
      <c r="I42" s="23"/>
      <c r="J42" s="23"/>
      <c r="K42" s="23"/>
      <c r="L42" s="23"/>
      <c r="M42" s="23"/>
    </row>
    <row r="43" spans="2:15" ht="22.5" customHeight="1" thickBot="1" x14ac:dyDescent="0.3">
      <c r="B43" s="329"/>
      <c r="C43" s="330"/>
      <c r="D43" s="331" t="s">
        <v>59</v>
      </c>
      <c r="E43" s="324" t="str">
        <f>rozpis_příprava!G11</f>
        <v>DRÁHA č.7</v>
      </c>
      <c r="F43" s="325"/>
      <c r="G43" s="325"/>
      <c r="H43" s="325"/>
      <c r="I43" s="325"/>
      <c r="J43" s="325"/>
      <c r="K43" s="325"/>
      <c r="L43" s="326"/>
      <c r="M43" s="327"/>
      <c r="N43" s="322"/>
      <c r="O43" s="323"/>
    </row>
    <row r="44" spans="2:15" ht="22.5" customHeight="1" thickBot="1" x14ac:dyDescent="0.3">
      <c r="B44" s="320" t="s">
        <v>51</v>
      </c>
      <c r="C44" s="321"/>
      <c r="D44" s="332"/>
      <c r="E44" s="129" t="s">
        <v>45</v>
      </c>
      <c r="F44" s="130" t="s">
        <v>46</v>
      </c>
      <c r="G44" s="130" t="s">
        <v>47</v>
      </c>
      <c r="H44" s="130" t="s">
        <v>48</v>
      </c>
      <c r="I44" s="130" t="s">
        <v>49</v>
      </c>
      <c r="J44" s="130" t="s">
        <v>50</v>
      </c>
      <c r="K44" s="130" t="s">
        <v>114</v>
      </c>
      <c r="L44" s="130" t="s">
        <v>115</v>
      </c>
      <c r="M44" s="132" t="s">
        <v>118</v>
      </c>
      <c r="N44" s="65" t="s">
        <v>52</v>
      </c>
      <c r="O44" s="133" t="s">
        <v>53</v>
      </c>
    </row>
    <row r="45" spans="2:15" ht="22.5" customHeight="1" x14ac:dyDescent="0.25">
      <c r="B45" s="134" t="str">
        <f>rozpis_příprava!G12</f>
        <v>Libor</v>
      </c>
      <c r="C45" s="135"/>
      <c r="D45" s="136" t="str">
        <f>rozpis_příprava!H12</f>
        <v>MK</v>
      </c>
      <c r="E45" s="112">
        <v>158</v>
      </c>
      <c r="F45" s="113">
        <v>177</v>
      </c>
      <c r="G45" s="113">
        <v>164</v>
      </c>
      <c r="H45" s="113">
        <v>152</v>
      </c>
      <c r="I45" s="113"/>
      <c r="J45" s="114"/>
      <c r="K45" s="126"/>
      <c r="L45" s="127"/>
      <c r="M45" s="128"/>
      <c r="N45" s="137">
        <f>SUM(E45:M45)</f>
        <v>651</v>
      </c>
      <c r="O45" s="138">
        <f>AVERAGE(E45:M45)</f>
        <v>162.75</v>
      </c>
    </row>
    <row r="46" spans="2:15" ht="22.5" customHeight="1" x14ac:dyDescent="0.25">
      <c r="B46" s="139">
        <f>rozpis_příprava!G13</f>
        <v>0</v>
      </c>
      <c r="C46" s="140"/>
      <c r="D46" s="136">
        <f>rozpis_příprava!H13</f>
        <v>0</v>
      </c>
      <c r="E46" s="121"/>
      <c r="F46" s="122"/>
      <c r="G46" s="122"/>
      <c r="H46" s="122"/>
      <c r="I46" s="122"/>
      <c r="J46" s="123"/>
      <c r="K46" s="122"/>
      <c r="L46" s="123"/>
      <c r="M46" s="124"/>
      <c r="N46" s="142">
        <f t="shared" ref="N46:N48" si="22">SUM(E46:M46)</f>
        <v>0</v>
      </c>
      <c r="O46" s="143" t="e">
        <f t="shared" ref="O46:O48" si="23">AVERAGE(E46:M46)</f>
        <v>#DIV/0!</v>
      </c>
    </row>
    <row r="47" spans="2:15" ht="22.5" customHeight="1" x14ac:dyDescent="0.25">
      <c r="B47" s="139">
        <f>rozpis_příprava!G14</f>
        <v>0</v>
      </c>
      <c r="C47" s="140"/>
      <c r="D47" s="136">
        <f>rozpis_příprava!H14</f>
        <v>0</v>
      </c>
      <c r="E47" s="121"/>
      <c r="F47" s="122"/>
      <c r="G47" s="122"/>
      <c r="H47" s="122"/>
      <c r="I47" s="122"/>
      <c r="J47" s="123"/>
      <c r="K47" s="122"/>
      <c r="L47" s="123"/>
      <c r="M47" s="124"/>
      <c r="N47" s="142">
        <f t="shared" si="22"/>
        <v>0</v>
      </c>
      <c r="O47" s="143" t="e">
        <f t="shared" si="23"/>
        <v>#DIV/0!</v>
      </c>
    </row>
    <row r="48" spans="2:15" ht="22.5" customHeight="1" thickBot="1" x14ac:dyDescent="0.3">
      <c r="B48" s="144">
        <f>rozpis_příprava!G15</f>
        <v>0</v>
      </c>
      <c r="C48" s="145"/>
      <c r="D48" s="156">
        <f>rozpis_příprava!H15</f>
        <v>0</v>
      </c>
      <c r="E48" s="116"/>
      <c r="F48" s="117"/>
      <c r="G48" s="117"/>
      <c r="H48" s="117"/>
      <c r="I48" s="117"/>
      <c r="J48" s="118"/>
      <c r="K48" s="117"/>
      <c r="L48" s="118"/>
      <c r="M48" s="125"/>
      <c r="N48" s="147">
        <f t="shared" si="22"/>
        <v>0</v>
      </c>
      <c r="O48" s="148" t="e">
        <f t="shared" si="23"/>
        <v>#DIV/0!</v>
      </c>
    </row>
    <row r="49" spans="1:15" ht="20.100000000000001" customHeight="1" x14ac:dyDescent="0.25">
      <c r="B49" s="336" t="s">
        <v>52</v>
      </c>
      <c r="C49" s="337"/>
      <c r="D49" s="149"/>
      <c r="E49" s="1">
        <f>IF(SUM(E45:E48)=0,"",SUM(E45:E48))</f>
        <v>158</v>
      </c>
      <c r="F49" s="2">
        <f t="shared" ref="F49" si="24">IF(SUM(F45:F48)=0,"",SUM(F45:F48))</f>
        <v>177</v>
      </c>
      <c r="G49" s="2">
        <f t="shared" ref="G49" si="25">IF(SUM(G45:G48)=0,"",SUM(G45:G48))</f>
        <v>164</v>
      </c>
      <c r="H49" s="2">
        <f t="shared" ref="H49" si="26">IF(SUM(H45:H48)=0,"",SUM(H45:H48))</f>
        <v>152</v>
      </c>
      <c r="I49" s="2" t="str">
        <f t="shared" ref="I49" si="27">IF(SUM(I45:I48)=0,"",SUM(I45:I48))</f>
        <v/>
      </c>
      <c r="J49" s="2" t="str">
        <f t="shared" ref="J49" si="28">IF(SUM(J45:J48)=0,"",SUM(J45:J48))</f>
        <v/>
      </c>
      <c r="K49" s="2" t="str">
        <f t="shared" ref="K49" si="29">IF(SUM(K45:K48)=0,"",SUM(K45:K48))</f>
        <v/>
      </c>
      <c r="L49" s="2" t="str">
        <f t="shared" ref="L49" si="30">IF(SUM(L45:L48)=0,"",SUM(L45:L48))</f>
        <v/>
      </c>
      <c r="M49" s="3" t="str">
        <f t="shared" ref="M49" si="31">IF(SUM(M45:M48)=0,"",SUM(M45:M48))</f>
        <v/>
      </c>
      <c r="N49" s="271">
        <f>IF(SUM(E49:M49)=0,"",SUM(E49:M49))</f>
        <v>651</v>
      </c>
      <c r="O49" s="150"/>
    </row>
    <row r="50" spans="1:15" ht="20.100000000000001" customHeight="1" thickBot="1" x14ac:dyDescent="0.3">
      <c r="B50" s="338" t="s">
        <v>53</v>
      </c>
      <c r="C50" s="339"/>
      <c r="D50" s="151"/>
      <c r="E50" s="4">
        <f>IF(E49="","",AVERAGE(E45:E48))</f>
        <v>158</v>
      </c>
      <c r="F50" s="5">
        <f t="shared" ref="F50" si="32">IF(F49="","",AVERAGE(F45:F48))</f>
        <v>177</v>
      </c>
      <c r="G50" s="5">
        <f t="shared" ref="G50" si="33">IF(G49="","",AVERAGE(G45:G48))</f>
        <v>164</v>
      </c>
      <c r="H50" s="5">
        <f t="shared" ref="H50" si="34">IF(H49="","",AVERAGE(H45:H48))</f>
        <v>152</v>
      </c>
      <c r="I50" s="5" t="str">
        <f t="shared" ref="I50" si="35">IF(I49="","",AVERAGE(I45:I48))</f>
        <v/>
      </c>
      <c r="J50" s="5" t="str">
        <f t="shared" ref="J50" si="36">IF(J49="","",AVERAGE(J45:J48))</f>
        <v/>
      </c>
      <c r="K50" s="5" t="str">
        <f t="shared" ref="K50" si="37">IF(K49="","",AVERAGE(K45:K48))</f>
        <v/>
      </c>
      <c r="L50" s="5" t="str">
        <f t="shared" ref="L50" si="38">IF(L49="","",AVERAGE(L45:L48))</f>
        <v/>
      </c>
      <c r="M50" s="6" t="str">
        <f t="shared" ref="M50" si="39">IF(M49="","",AVERAGE(M45:M48))</f>
        <v/>
      </c>
      <c r="N50" s="152"/>
      <c r="O50" s="272">
        <f>IF(N49="","",AVERAGE(E45:M48))</f>
        <v>162.75</v>
      </c>
    </row>
    <row r="51" spans="1:15" ht="20.100000000000001" customHeight="1" x14ac:dyDescent="0.25">
      <c r="B51" s="153"/>
      <c r="C51" s="153"/>
      <c r="D51" s="15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ht="15.75" customHeight="1" x14ac:dyDescent="0.25">
      <c r="B52" s="22" t="s">
        <v>54</v>
      </c>
      <c r="C52" s="153"/>
      <c r="D52" s="15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18.75" customHeight="1" x14ac:dyDescent="0.25">
      <c r="B53" s="153"/>
      <c r="C53" s="153"/>
      <c r="D53" s="15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15" customHeight="1" x14ac:dyDescent="0.25">
      <c r="A54" s="154"/>
      <c r="B54" s="328"/>
      <c r="C54" s="328"/>
      <c r="D54" s="155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</row>
    <row r="55" spans="1:15" ht="20.25" x14ac:dyDescent="0.25">
      <c r="B55" s="319" t="str">
        <f>rozpis_příprava!B2</f>
        <v>VÁNOČNÍ  TURNAJ  V  BOWLINGU 2015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</row>
    <row r="56" spans="1:15" ht="15.7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5" ht="15.75" customHeight="1" x14ac:dyDescent="0.25">
      <c r="B57" s="24" t="s">
        <v>0</v>
      </c>
      <c r="C57" s="25" t="str">
        <f>rozpis_příprava!C5</f>
        <v xml:space="preserve">Bowling a Relax centrum "Na Ovčíně" </v>
      </c>
      <c r="D57" s="25"/>
      <c r="F57" s="23"/>
      <c r="G57" s="23"/>
      <c r="H57" s="23"/>
      <c r="I57" s="23"/>
      <c r="J57" s="23"/>
      <c r="K57" s="23"/>
      <c r="L57" s="23"/>
      <c r="M57" s="23"/>
    </row>
    <row r="58" spans="1:15" ht="15.75" customHeight="1" x14ac:dyDescent="0.25">
      <c r="B58" s="24" t="s">
        <v>1</v>
      </c>
      <c r="C58" s="25" t="str">
        <f>rozpis_příprava!C6</f>
        <v>27. prosince 2014 - sobota</v>
      </c>
      <c r="D58" s="25"/>
      <c r="F58" s="23"/>
      <c r="G58" s="23"/>
      <c r="H58" s="23"/>
      <c r="I58" s="23"/>
      <c r="J58" s="23"/>
      <c r="K58" s="23"/>
      <c r="L58" s="23"/>
      <c r="M58" s="23"/>
    </row>
    <row r="59" spans="1:15" ht="15.75" customHeight="1" x14ac:dyDescent="0.25">
      <c r="B59" s="24" t="s">
        <v>2</v>
      </c>
      <c r="C59" s="25" t="str">
        <f>rozpis_příprava!C7</f>
        <v>15:00 - 17:00 hod.</v>
      </c>
      <c r="D59" s="25"/>
      <c r="F59" s="23"/>
      <c r="G59" s="23"/>
      <c r="H59" s="23"/>
      <c r="I59" s="23"/>
      <c r="J59" s="23"/>
      <c r="K59" s="23"/>
      <c r="L59" s="23"/>
      <c r="M59" s="23"/>
    </row>
    <row r="60" spans="1:15" ht="15.75" customHeight="1" thickBot="1" x14ac:dyDescent="0.3">
      <c r="B60" s="23"/>
      <c r="C60" s="26"/>
      <c r="D60" s="26"/>
      <c r="E60" s="23"/>
      <c r="F60" s="23"/>
      <c r="G60" s="23"/>
      <c r="H60" s="23"/>
      <c r="I60" s="23"/>
      <c r="J60" s="23"/>
      <c r="K60" s="23"/>
      <c r="L60" s="23"/>
      <c r="M60" s="23"/>
    </row>
    <row r="61" spans="1:15" ht="22.5" customHeight="1" thickBot="1" x14ac:dyDescent="0.3">
      <c r="B61" s="329"/>
      <c r="C61" s="330"/>
      <c r="D61" s="331" t="s">
        <v>59</v>
      </c>
      <c r="E61" s="324" t="str">
        <f>rozpis_příprava!I11</f>
        <v>DRÁHA č.8</v>
      </c>
      <c r="F61" s="325"/>
      <c r="G61" s="325"/>
      <c r="H61" s="325"/>
      <c r="I61" s="325"/>
      <c r="J61" s="325"/>
      <c r="K61" s="325"/>
      <c r="L61" s="326"/>
      <c r="M61" s="327"/>
      <c r="N61" s="322"/>
      <c r="O61" s="323"/>
    </row>
    <row r="62" spans="1:15" ht="22.5" customHeight="1" thickBot="1" x14ac:dyDescent="0.3">
      <c r="B62" s="320" t="s">
        <v>51</v>
      </c>
      <c r="C62" s="321"/>
      <c r="D62" s="332"/>
      <c r="E62" s="129" t="s">
        <v>45</v>
      </c>
      <c r="F62" s="130" t="s">
        <v>46</v>
      </c>
      <c r="G62" s="130" t="s">
        <v>47</v>
      </c>
      <c r="H62" s="130" t="s">
        <v>48</v>
      </c>
      <c r="I62" s="130" t="s">
        <v>49</v>
      </c>
      <c r="J62" s="130" t="s">
        <v>50</v>
      </c>
      <c r="K62" s="130" t="s">
        <v>114</v>
      </c>
      <c r="L62" s="130" t="s">
        <v>115</v>
      </c>
      <c r="M62" s="132" t="s">
        <v>118</v>
      </c>
      <c r="N62" s="65" t="s">
        <v>52</v>
      </c>
      <c r="O62" s="133" t="s">
        <v>53</v>
      </c>
    </row>
    <row r="63" spans="1:15" ht="22.5" customHeight="1" x14ac:dyDescent="0.25">
      <c r="B63" s="134">
        <f>rozpis_příprava!I12</f>
        <v>0</v>
      </c>
      <c r="C63" s="135"/>
      <c r="D63" s="136">
        <f>rozpis_příprava!J12</f>
        <v>0</v>
      </c>
      <c r="E63" s="112"/>
      <c r="F63" s="113"/>
      <c r="G63" s="113"/>
      <c r="H63" s="113"/>
      <c r="I63" s="113"/>
      <c r="J63" s="114"/>
      <c r="K63" s="126"/>
      <c r="L63" s="127"/>
      <c r="M63" s="128"/>
      <c r="N63" s="137">
        <f>SUM(E63:M63)</f>
        <v>0</v>
      </c>
      <c r="O63" s="138" t="e">
        <f>AVERAGE(E63:M63)</f>
        <v>#DIV/0!</v>
      </c>
    </row>
    <row r="64" spans="1:15" ht="22.5" customHeight="1" x14ac:dyDescent="0.25">
      <c r="B64" s="139">
        <f>rozpis_příprava!I13</f>
        <v>0</v>
      </c>
      <c r="C64" s="140"/>
      <c r="D64" s="136">
        <f>rozpis_příprava!J13</f>
        <v>0</v>
      </c>
      <c r="E64" s="121"/>
      <c r="F64" s="122"/>
      <c r="G64" s="122"/>
      <c r="H64" s="122"/>
      <c r="I64" s="122"/>
      <c r="J64" s="123"/>
      <c r="K64" s="122"/>
      <c r="L64" s="123"/>
      <c r="M64" s="124"/>
      <c r="N64" s="142">
        <f t="shared" ref="N64:N66" si="40">SUM(E64:M64)</f>
        <v>0</v>
      </c>
      <c r="O64" s="143" t="e">
        <f t="shared" ref="O64:O66" si="41">AVERAGE(E64:M64)</f>
        <v>#DIV/0!</v>
      </c>
    </row>
    <row r="65" spans="2:15" ht="22.5" customHeight="1" x14ac:dyDescent="0.25">
      <c r="B65" s="139">
        <f>rozpis_příprava!I14</f>
        <v>0</v>
      </c>
      <c r="C65" s="140"/>
      <c r="D65" s="136">
        <f>rozpis_příprava!J14</f>
        <v>0</v>
      </c>
      <c r="E65" s="121"/>
      <c r="F65" s="122"/>
      <c r="G65" s="122"/>
      <c r="H65" s="122"/>
      <c r="I65" s="122"/>
      <c r="J65" s="123"/>
      <c r="K65" s="122"/>
      <c r="L65" s="123"/>
      <c r="M65" s="124"/>
      <c r="N65" s="142">
        <f t="shared" si="40"/>
        <v>0</v>
      </c>
      <c r="O65" s="143" t="e">
        <f t="shared" si="41"/>
        <v>#DIV/0!</v>
      </c>
    </row>
    <row r="66" spans="2:15" ht="22.5" customHeight="1" thickBot="1" x14ac:dyDescent="0.3">
      <c r="B66" s="144">
        <f>rozpis_příprava!I15</f>
        <v>0</v>
      </c>
      <c r="C66" s="145"/>
      <c r="D66" s="156">
        <f>rozpis_příprava!J15</f>
        <v>0</v>
      </c>
      <c r="E66" s="116"/>
      <c r="F66" s="117"/>
      <c r="G66" s="117"/>
      <c r="H66" s="117"/>
      <c r="I66" s="117"/>
      <c r="J66" s="118"/>
      <c r="K66" s="117"/>
      <c r="L66" s="118"/>
      <c r="M66" s="125"/>
      <c r="N66" s="147">
        <f t="shared" si="40"/>
        <v>0</v>
      </c>
      <c r="O66" s="148" t="e">
        <f t="shared" si="41"/>
        <v>#DIV/0!</v>
      </c>
    </row>
    <row r="67" spans="2:15" ht="20.100000000000001" customHeight="1" x14ac:dyDescent="0.25">
      <c r="B67" s="336" t="s">
        <v>52</v>
      </c>
      <c r="C67" s="337"/>
      <c r="D67" s="149"/>
      <c r="E67" s="1" t="str">
        <f>IF(SUM(E63:E66)=0,"",SUM(E63:E66))</f>
        <v/>
      </c>
      <c r="F67" s="2" t="str">
        <f t="shared" ref="F67" si="42">IF(SUM(F63:F66)=0,"",SUM(F63:F66))</f>
        <v/>
      </c>
      <c r="G67" s="2" t="str">
        <f t="shared" ref="G67" si="43">IF(SUM(G63:G66)=0,"",SUM(G63:G66))</f>
        <v/>
      </c>
      <c r="H67" s="2" t="str">
        <f t="shared" ref="H67" si="44">IF(SUM(H63:H66)=0,"",SUM(H63:H66))</f>
        <v/>
      </c>
      <c r="I67" s="2" t="str">
        <f t="shared" ref="I67" si="45">IF(SUM(I63:I66)=0,"",SUM(I63:I66))</f>
        <v/>
      </c>
      <c r="J67" s="2" t="str">
        <f t="shared" ref="J67" si="46">IF(SUM(J63:J66)=0,"",SUM(J63:J66))</f>
        <v/>
      </c>
      <c r="K67" s="2" t="str">
        <f t="shared" ref="K67" si="47">IF(SUM(K63:K66)=0,"",SUM(K63:K66))</f>
        <v/>
      </c>
      <c r="L67" s="2" t="str">
        <f t="shared" ref="L67" si="48">IF(SUM(L63:L66)=0,"",SUM(L63:L66))</f>
        <v/>
      </c>
      <c r="M67" s="3" t="str">
        <f t="shared" ref="M67" si="49">IF(SUM(M63:M66)=0,"",SUM(M63:M66))</f>
        <v/>
      </c>
      <c r="N67" s="271" t="str">
        <f>IF(SUM(E67:M67)=0,"",SUM(E67:M67))</f>
        <v/>
      </c>
      <c r="O67" s="150"/>
    </row>
    <row r="68" spans="2:15" ht="20.100000000000001" customHeight="1" thickBot="1" x14ac:dyDescent="0.3">
      <c r="B68" s="338" t="s">
        <v>53</v>
      </c>
      <c r="C68" s="339"/>
      <c r="D68" s="151"/>
      <c r="E68" s="4" t="str">
        <f>IF(E67="","",AVERAGE(E63:E66))</f>
        <v/>
      </c>
      <c r="F68" s="5" t="str">
        <f t="shared" ref="F68" si="50">IF(F67="","",AVERAGE(F63:F66))</f>
        <v/>
      </c>
      <c r="G68" s="5" t="str">
        <f t="shared" ref="G68" si="51">IF(G67="","",AVERAGE(G63:G66))</f>
        <v/>
      </c>
      <c r="H68" s="5" t="str">
        <f t="shared" ref="H68" si="52">IF(H67="","",AVERAGE(H63:H66))</f>
        <v/>
      </c>
      <c r="I68" s="5" t="str">
        <f t="shared" ref="I68" si="53">IF(I67="","",AVERAGE(I63:I66))</f>
        <v/>
      </c>
      <c r="J68" s="5" t="str">
        <f t="shared" ref="J68" si="54">IF(J67="","",AVERAGE(J63:J66))</f>
        <v/>
      </c>
      <c r="K68" s="5" t="str">
        <f t="shared" ref="K68" si="55">IF(K67="","",AVERAGE(K63:K66))</f>
        <v/>
      </c>
      <c r="L68" s="5" t="str">
        <f t="shared" ref="L68" si="56">IF(L67="","",AVERAGE(L63:L66))</f>
        <v/>
      </c>
      <c r="M68" s="6" t="str">
        <f t="shared" ref="M68" si="57">IF(M67="","",AVERAGE(M63:M66))</f>
        <v/>
      </c>
      <c r="N68" s="152"/>
      <c r="O68" s="272" t="str">
        <f>IF(N67="","",AVERAGE(E63:M66))</f>
        <v/>
      </c>
    </row>
    <row r="69" spans="2:15" ht="20.100000000000001" customHeight="1" x14ac:dyDescent="0.25"/>
    <row r="70" spans="2:15" x14ac:dyDescent="0.25">
      <c r="B70" s="22" t="s">
        <v>54</v>
      </c>
    </row>
    <row r="71" spans="2:15" ht="5.25" customHeight="1" x14ac:dyDescent="0.25"/>
    <row r="72" spans="2:15" ht="20.25" x14ac:dyDescent="0.25">
      <c r="B72" s="319" t="str">
        <f>rozpis_příprava!B2</f>
        <v>VÁNOČNÍ  TURNAJ  V  BOWLINGU 2015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</row>
    <row r="73" spans="2:15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2:15" x14ac:dyDescent="0.25">
      <c r="B74" s="24" t="s">
        <v>0</v>
      </c>
      <c r="C74" s="25" t="str">
        <f>rozpis_příprava!C5</f>
        <v xml:space="preserve">Bowling a Relax centrum "Na Ovčíně" </v>
      </c>
      <c r="D74" s="25"/>
      <c r="F74" s="23"/>
      <c r="G74" s="23"/>
      <c r="H74" s="23"/>
      <c r="I74" s="23"/>
      <c r="J74" s="23"/>
      <c r="K74" s="23"/>
      <c r="L74" s="23"/>
      <c r="M74" s="23"/>
    </row>
    <row r="75" spans="2:15" x14ac:dyDescent="0.25">
      <c r="B75" s="24" t="s">
        <v>1</v>
      </c>
      <c r="C75" s="25" t="str">
        <f>rozpis_příprava!C6</f>
        <v>27. prosince 2014 - sobota</v>
      </c>
      <c r="D75" s="25"/>
      <c r="F75" s="23"/>
      <c r="G75" s="23"/>
      <c r="H75" s="23"/>
      <c r="I75" s="23"/>
      <c r="J75" s="23"/>
      <c r="K75" s="23"/>
      <c r="L75" s="23"/>
      <c r="M75" s="23"/>
    </row>
    <row r="76" spans="2:15" x14ac:dyDescent="0.25">
      <c r="B76" s="24" t="s">
        <v>2</v>
      </c>
      <c r="C76" s="25" t="str">
        <f>rozpis_příprava!C7</f>
        <v>15:00 - 17:00 hod.</v>
      </c>
      <c r="D76" s="25"/>
      <c r="F76" s="23"/>
      <c r="G76" s="23"/>
      <c r="H76" s="23"/>
      <c r="I76" s="23"/>
      <c r="J76" s="23"/>
      <c r="K76" s="23"/>
      <c r="L76" s="23"/>
      <c r="M76" s="23"/>
    </row>
    <row r="77" spans="2:15" ht="16.5" thickBot="1" x14ac:dyDescent="0.3">
      <c r="B77" s="23"/>
      <c r="C77" s="26"/>
      <c r="D77" s="26"/>
      <c r="E77" s="23"/>
      <c r="F77" s="23"/>
      <c r="G77" s="23"/>
      <c r="H77" s="23"/>
      <c r="I77" s="23"/>
      <c r="J77" s="23"/>
      <c r="K77" s="23"/>
      <c r="L77" s="23"/>
      <c r="M77" s="23"/>
    </row>
    <row r="78" spans="2:15" ht="22.5" customHeight="1" thickBot="1" x14ac:dyDescent="0.3">
      <c r="B78" s="329"/>
      <c r="C78" s="330"/>
      <c r="D78" s="331" t="s">
        <v>59</v>
      </c>
      <c r="E78" s="324" t="str">
        <f>rozpis_příprava!K11</f>
        <v>DRÁHA č.9</v>
      </c>
      <c r="F78" s="325"/>
      <c r="G78" s="325"/>
      <c r="H78" s="325"/>
      <c r="I78" s="325"/>
      <c r="J78" s="325"/>
      <c r="K78" s="325"/>
      <c r="L78" s="326"/>
      <c r="M78" s="327"/>
      <c r="N78" s="322"/>
      <c r="O78" s="323"/>
    </row>
    <row r="79" spans="2:15" ht="22.5" customHeight="1" thickBot="1" x14ac:dyDescent="0.3">
      <c r="B79" s="320" t="s">
        <v>51</v>
      </c>
      <c r="C79" s="321"/>
      <c r="D79" s="332"/>
      <c r="E79" s="129" t="s">
        <v>45</v>
      </c>
      <c r="F79" s="130" t="s">
        <v>46</v>
      </c>
      <c r="G79" s="130" t="s">
        <v>47</v>
      </c>
      <c r="H79" s="130" t="s">
        <v>48</v>
      </c>
      <c r="I79" s="130" t="s">
        <v>49</v>
      </c>
      <c r="J79" s="130" t="s">
        <v>50</v>
      </c>
      <c r="K79" s="130" t="s">
        <v>114</v>
      </c>
      <c r="L79" s="130" t="s">
        <v>115</v>
      </c>
      <c r="M79" s="132" t="s">
        <v>118</v>
      </c>
      <c r="N79" s="65" t="s">
        <v>52</v>
      </c>
      <c r="O79" s="133" t="s">
        <v>53</v>
      </c>
    </row>
    <row r="80" spans="2:15" ht="22.5" customHeight="1" x14ac:dyDescent="0.25">
      <c r="B80" s="134">
        <f>rozpis_příprava!K12</f>
        <v>0</v>
      </c>
      <c r="C80" s="135"/>
      <c r="D80" s="136">
        <f>rozpis_příprava!L12</f>
        <v>0</v>
      </c>
      <c r="E80" s="112"/>
      <c r="F80" s="113"/>
      <c r="G80" s="113"/>
      <c r="H80" s="113"/>
      <c r="I80" s="113"/>
      <c r="J80" s="114"/>
      <c r="K80" s="126"/>
      <c r="L80" s="127"/>
      <c r="M80" s="128"/>
      <c r="N80" s="137">
        <f>SUM(E80:M80)</f>
        <v>0</v>
      </c>
      <c r="O80" s="138" t="e">
        <f>AVERAGE(E80:M80)</f>
        <v>#DIV/0!</v>
      </c>
    </row>
    <row r="81" spans="1:15" ht="22.5" customHeight="1" x14ac:dyDescent="0.25">
      <c r="B81" s="139">
        <f>rozpis_příprava!K13</f>
        <v>0</v>
      </c>
      <c r="C81" s="140"/>
      <c r="D81" s="136">
        <f>rozpis_příprava!L13</f>
        <v>0</v>
      </c>
      <c r="E81" s="121"/>
      <c r="F81" s="122"/>
      <c r="G81" s="122"/>
      <c r="H81" s="122"/>
      <c r="I81" s="122"/>
      <c r="J81" s="123"/>
      <c r="K81" s="122"/>
      <c r="L81" s="123"/>
      <c r="M81" s="124"/>
      <c r="N81" s="142">
        <f t="shared" ref="N81:N83" si="58">SUM(E81:M81)</f>
        <v>0</v>
      </c>
      <c r="O81" s="143" t="e">
        <f t="shared" ref="O81:O83" si="59">AVERAGE(E81:M81)</f>
        <v>#DIV/0!</v>
      </c>
    </row>
    <row r="82" spans="1:15" ht="22.5" customHeight="1" x14ac:dyDescent="0.25">
      <c r="B82" s="139">
        <f>rozpis_příprava!K14</f>
        <v>0</v>
      </c>
      <c r="C82" s="140"/>
      <c r="D82" s="136">
        <f>rozpis_příprava!L14</f>
        <v>0</v>
      </c>
      <c r="E82" s="121"/>
      <c r="F82" s="122"/>
      <c r="G82" s="122"/>
      <c r="H82" s="122"/>
      <c r="I82" s="122"/>
      <c r="J82" s="123"/>
      <c r="K82" s="122"/>
      <c r="L82" s="123"/>
      <c r="M82" s="124"/>
      <c r="N82" s="142">
        <f t="shared" si="58"/>
        <v>0</v>
      </c>
      <c r="O82" s="143" t="e">
        <f t="shared" si="59"/>
        <v>#DIV/0!</v>
      </c>
    </row>
    <row r="83" spans="1:15" ht="22.5" customHeight="1" thickBot="1" x14ac:dyDescent="0.3">
      <c r="B83" s="144">
        <f>rozpis_příprava!K15</f>
        <v>0</v>
      </c>
      <c r="C83" s="145"/>
      <c r="D83" s="156">
        <f>rozpis_příprava!L15</f>
        <v>0</v>
      </c>
      <c r="E83" s="116"/>
      <c r="F83" s="117"/>
      <c r="G83" s="117"/>
      <c r="H83" s="117"/>
      <c r="I83" s="117"/>
      <c r="J83" s="118"/>
      <c r="K83" s="117"/>
      <c r="L83" s="118"/>
      <c r="M83" s="125"/>
      <c r="N83" s="147">
        <f t="shared" si="58"/>
        <v>0</v>
      </c>
      <c r="O83" s="148" t="e">
        <f t="shared" si="59"/>
        <v>#DIV/0!</v>
      </c>
    </row>
    <row r="84" spans="1:15" ht="20.100000000000001" customHeight="1" x14ac:dyDescent="0.25">
      <c r="B84" s="336" t="s">
        <v>52</v>
      </c>
      <c r="C84" s="337"/>
      <c r="D84" s="149"/>
      <c r="E84" s="1" t="str">
        <f>IF(SUM(E80:E83)=0,"",SUM(E80:E83))</f>
        <v/>
      </c>
      <c r="F84" s="2" t="str">
        <f t="shared" ref="F84" si="60">IF(SUM(F80:F83)=0,"",SUM(F80:F83))</f>
        <v/>
      </c>
      <c r="G84" s="2" t="str">
        <f t="shared" ref="G84" si="61">IF(SUM(G80:G83)=0,"",SUM(G80:G83))</f>
        <v/>
      </c>
      <c r="H84" s="2" t="str">
        <f t="shared" ref="H84" si="62">IF(SUM(H80:H83)=0,"",SUM(H80:H83))</f>
        <v/>
      </c>
      <c r="I84" s="2" t="str">
        <f t="shared" ref="I84" si="63">IF(SUM(I80:I83)=0,"",SUM(I80:I83))</f>
        <v/>
      </c>
      <c r="J84" s="2" t="str">
        <f t="shared" ref="J84" si="64">IF(SUM(J80:J83)=0,"",SUM(J80:J83))</f>
        <v/>
      </c>
      <c r="K84" s="2" t="str">
        <f t="shared" ref="K84" si="65">IF(SUM(K80:K83)=0,"",SUM(K80:K83))</f>
        <v/>
      </c>
      <c r="L84" s="2" t="str">
        <f t="shared" ref="L84" si="66">IF(SUM(L80:L83)=0,"",SUM(L80:L83))</f>
        <v/>
      </c>
      <c r="M84" s="3" t="str">
        <f t="shared" ref="M84" si="67">IF(SUM(M80:M83)=0,"",SUM(M80:M83))</f>
        <v/>
      </c>
      <c r="N84" s="271" t="str">
        <f>IF(SUM(E84:M84)=0,"",SUM(E84:M84))</f>
        <v/>
      </c>
      <c r="O84" s="150"/>
    </row>
    <row r="85" spans="1:15" ht="20.100000000000001" customHeight="1" thickBot="1" x14ac:dyDescent="0.3">
      <c r="B85" s="338" t="s">
        <v>53</v>
      </c>
      <c r="C85" s="339"/>
      <c r="D85" s="151"/>
      <c r="E85" s="4" t="str">
        <f>IF(E84="","",AVERAGE(E80:E83))</f>
        <v/>
      </c>
      <c r="F85" s="5" t="str">
        <f t="shared" ref="F85" si="68">IF(F84="","",AVERAGE(F80:F83))</f>
        <v/>
      </c>
      <c r="G85" s="5" t="str">
        <f t="shared" ref="G85" si="69">IF(G84="","",AVERAGE(G80:G83))</f>
        <v/>
      </c>
      <c r="H85" s="5" t="str">
        <f t="shared" ref="H85" si="70">IF(H84="","",AVERAGE(H80:H83))</f>
        <v/>
      </c>
      <c r="I85" s="5" t="str">
        <f t="shared" ref="I85" si="71">IF(I84="","",AVERAGE(I80:I83))</f>
        <v/>
      </c>
      <c r="J85" s="5" t="str">
        <f t="shared" ref="J85" si="72">IF(J84="","",AVERAGE(J80:J83))</f>
        <v/>
      </c>
      <c r="K85" s="5" t="str">
        <f t="shared" ref="K85" si="73">IF(K84="","",AVERAGE(K80:K83))</f>
        <v/>
      </c>
      <c r="L85" s="5" t="str">
        <f t="shared" ref="L85" si="74">IF(L84="","",AVERAGE(L80:L83))</f>
        <v/>
      </c>
      <c r="M85" s="6" t="str">
        <f t="shared" ref="M85" si="75">IF(M84="","",AVERAGE(M80:M83))</f>
        <v/>
      </c>
      <c r="N85" s="152"/>
      <c r="O85" s="272" t="str">
        <f>IF(N84="","",AVERAGE(E80:M83))</f>
        <v/>
      </c>
    </row>
    <row r="86" spans="1:15" ht="20.100000000000001" customHeight="1" x14ac:dyDescent="0.25">
      <c r="B86" s="153"/>
      <c r="C86" s="153"/>
      <c r="D86" s="15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15.75" customHeight="1" x14ac:dyDescent="0.25">
      <c r="B87" s="22" t="s">
        <v>54</v>
      </c>
      <c r="C87" s="153"/>
      <c r="D87" s="15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18.75" customHeight="1" x14ac:dyDescent="0.25">
      <c r="B88" s="153"/>
      <c r="C88" s="153"/>
      <c r="D88" s="15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15" customHeight="1" x14ac:dyDescent="0.25">
      <c r="A89" s="154"/>
      <c r="B89" s="328"/>
      <c r="C89" s="328"/>
      <c r="D89" s="155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</row>
    <row r="90" spans="1:15" ht="20.25" x14ac:dyDescent="0.25">
      <c r="B90" s="319" t="str">
        <f>rozpis_příprava!B2</f>
        <v>VÁNOČNÍ  TURNAJ  V  BOWLINGU 2015</v>
      </c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</row>
    <row r="91" spans="1:15" ht="15.75" customHeight="1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5" ht="15.75" customHeight="1" x14ac:dyDescent="0.25">
      <c r="B92" s="24" t="s">
        <v>0</v>
      </c>
      <c r="C92" s="25" t="str">
        <f>rozpis_příprava!C5</f>
        <v xml:space="preserve">Bowling a Relax centrum "Na Ovčíně" </v>
      </c>
      <c r="D92" s="25"/>
      <c r="F92" s="23"/>
      <c r="G92" s="23"/>
      <c r="H92" s="23"/>
      <c r="I92" s="23"/>
      <c r="J92" s="23"/>
      <c r="K92" s="23"/>
      <c r="L92" s="23"/>
      <c r="M92" s="23"/>
    </row>
    <row r="93" spans="1:15" ht="15.75" customHeight="1" x14ac:dyDescent="0.25">
      <c r="B93" s="24" t="s">
        <v>1</v>
      </c>
      <c r="C93" s="25" t="str">
        <f>rozpis_příprava!C6</f>
        <v>27. prosince 2014 - sobota</v>
      </c>
      <c r="D93" s="25"/>
      <c r="F93" s="23"/>
      <c r="G93" s="23"/>
      <c r="H93" s="23"/>
      <c r="I93" s="23"/>
      <c r="J93" s="23"/>
      <c r="K93" s="23"/>
      <c r="L93" s="23"/>
      <c r="M93" s="23"/>
    </row>
    <row r="94" spans="1:15" ht="15.75" customHeight="1" x14ac:dyDescent="0.25">
      <c r="B94" s="24" t="s">
        <v>2</v>
      </c>
      <c r="C94" s="25" t="str">
        <f>rozpis_příprava!C7</f>
        <v>15:00 - 17:00 hod.</v>
      </c>
      <c r="D94" s="25"/>
      <c r="F94" s="23"/>
      <c r="G94" s="23"/>
      <c r="H94" s="23"/>
      <c r="I94" s="23"/>
      <c r="J94" s="23"/>
      <c r="K94" s="23"/>
      <c r="L94" s="23"/>
      <c r="M94" s="23"/>
    </row>
    <row r="95" spans="1:15" ht="15.75" customHeight="1" thickBot="1" x14ac:dyDescent="0.3">
      <c r="B95" s="23"/>
      <c r="C95" s="26"/>
      <c r="D95" s="26"/>
      <c r="E95" s="23"/>
      <c r="F95" s="23"/>
      <c r="G95" s="23"/>
      <c r="H95" s="23"/>
      <c r="I95" s="23"/>
      <c r="J95" s="23"/>
      <c r="K95" s="23"/>
      <c r="L95" s="23"/>
      <c r="M95" s="23"/>
    </row>
    <row r="96" spans="1:15" ht="22.5" customHeight="1" thickBot="1" x14ac:dyDescent="0.3">
      <c r="B96" s="329"/>
      <c r="C96" s="330"/>
      <c r="D96" s="331" t="s">
        <v>59</v>
      </c>
      <c r="E96" s="324" t="str">
        <f>rozpis_příprava!M11</f>
        <v>DRÁHA č.10</v>
      </c>
      <c r="F96" s="325"/>
      <c r="G96" s="325"/>
      <c r="H96" s="325"/>
      <c r="I96" s="325"/>
      <c r="J96" s="325"/>
      <c r="K96" s="325"/>
      <c r="L96" s="326"/>
      <c r="M96" s="327"/>
      <c r="N96" s="322"/>
      <c r="O96" s="323"/>
    </row>
    <row r="97" spans="2:15" ht="22.5" customHeight="1" thickBot="1" x14ac:dyDescent="0.3">
      <c r="B97" s="320" t="s">
        <v>51</v>
      </c>
      <c r="C97" s="321"/>
      <c r="D97" s="332"/>
      <c r="E97" s="129" t="s">
        <v>45</v>
      </c>
      <c r="F97" s="130" t="s">
        <v>46</v>
      </c>
      <c r="G97" s="130" t="s">
        <v>47</v>
      </c>
      <c r="H97" s="130" t="s">
        <v>48</v>
      </c>
      <c r="I97" s="130" t="s">
        <v>49</v>
      </c>
      <c r="J97" s="130" t="s">
        <v>50</v>
      </c>
      <c r="K97" s="130" t="s">
        <v>114</v>
      </c>
      <c r="L97" s="130" t="s">
        <v>115</v>
      </c>
      <c r="M97" s="132" t="s">
        <v>118</v>
      </c>
      <c r="N97" s="65" t="s">
        <v>52</v>
      </c>
      <c r="O97" s="133" t="s">
        <v>53</v>
      </c>
    </row>
    <row r="98" spans="2:15" ht="22.5" customHeight="1" x14ac:dyDescent="0.25">
      <c r="B98" s="134">
        <f>rozpis_příprava!M12</f>
        <v>0</v>
      </c>
      <c r="C98" s="135"/>
      <c r="D98" s="136">
        <f>rozpis_příprava!N12</f>
        <v>0</v>
      </c>
      <c r="E98" s="112"/>
      <c r="F98" s="113"/>
      <c r="G98" s="113"/>
      <c r="H98" s="113"/>
      <c r="I98" s="113"/>
      <c r="J98" s="114"/>
      <c r="K98" s="126"/>
      <c r="L98" s="127"/>
      <c r="M98" s="128"/>
      <c r="N98" s="137">
        <f>SUM(E98:M98)</f>
        <v>0</v>
      </c>
      <c r="O98" s="138" t="e">
        <f>AVERAGE(E98:M98)</f>
        <v>#DIV/0!</v>
      </c>
    </row>
    <row r="99" spans="2:15" ht="22.5" customHeight="1" x14ac:dyDescent="0.25">
      <c r="B99" s="139">
        <f>rozpis_příprava!M13</f>
        <v>0</v>
      </c>
      <c r="C99" s="140"/>
      <c r="D99" s="136">
        <f>rozpis_příprava!N13</f>
        <v>0</v>
      </c>
      <c r="E99" s="121"/>
      <c r="F99" s="122"/>
      <c r="G99" s="122"/>
      <c r="H99" s="122"/>
      <c r="I99" s="122"/>
      <c r="J99" s="123"/>
      <c r="K99" s="122"/>
      <c r="L99" s="123"/>
      <c r="M99" s="124"/>
      <c r="N99" s="142">
        <f t="shared" ref="N99:N101" si="76">SUM(E99:M99)</f>
        <v>0</v>
      </c>
      <c r="O99" s="143" t="e">
        <f t="shared" ref="O99:O101" si="77">AVERAGE(E99:M99)</f>
        <v>#DIV/0!</v>
      </c>
    </row>
    <row r="100" spans="2:15" ht="22.5" customHeight="1" x14ac:dyDescent="0.25">
      <c r="B100" s="139">
        <f>rozpis_příprava!M14</f>
        <v>0</v>
      </c>
      <c r="C100" s="140"/>
      <c r="D100" s="136">
        <f>rozpis_příprava!N14</f>
        <v>0</v>
      </c>
      <c r="E100" s="121"/>
      <c r="F100" s="122"/>
      <c r="G100" s="122"/>
      <c r="H100" s="122"/>
      <c r="I100" s="122"/>
      <c r="J100" s="123"/>
      <c r="K100" s="122"/>
      <c r="L100" s="123"/>
      <c r="M100" s="124"/>
      <c r="N100" s="142">
        <f t="shared" si="76"/>
        <v>0</v>
      </c>
      <c r="O100" s="143" t="e">
        <f t="shared" si="77"/>
        <v>#DIV/0!</v>
      </c>
    </row>
    <row r="101" spans="2:15" ht="22.5" customHeight="1" thickBot="1" x14ac:dyDescent="0.3">
      <c r="B101" s="144">
        <f>rozpis_příprava!M15</f>
        <v>0</v>
      </c>
      <c r="C101" s="145"/>
      <c r="D101" s="156">
        <f>rozpis_příprava!N15</f>
        <v>0</v>
      </c>
      <c r="E101" s="116"/>
      <c r="F101" s="117"/>
      <c r="G101" s="117"/>
      <c r="H101" s="117"/>
      <c r="I101" s="117"/>
      <c r="J101" s="118"/>
      <c r="K101" s="117"/>
      <c r="L101" s="118"/>
      <c r="M101" s="125"/>
      <c r="N101" s="147">
        <f t="shared" si="76"/>
        <v>0</v>
      </c>
      <c r="O101" s="148" t="e">
        <f t="shared" si="77"/>
        <v>#DIV/0!</v>
      </c>
    </row>
    <row r="102" spans="2:15" ht="20.100000000000001" customHeight="1" x14ac:dyDescent="0.25">
      <c r="B102" s="336" t="s">
        <v>52</v>
      </c>
      <c r="C102" s="337"/>
      <c r="D102" s="149"/>
      <c r="E102" s="1" t="str">
        <f>IF(SUM(E98:E101)=0,"",SUM(E98:E101))</f>
        <v/>
      </c>
      <c r="F102" s="2" t="str">
        <f t="shared" ref="F102" si="78">IF(SUM(F98:F101)=0,"",SUM(F98:F101))</f>
        <v/>
      </c>
      <c r="G102" s="2" t="str">
        <f t="shared" ref="G102" si="79">IF(SUM(G98:G101)=0,"",SUM(G98:G101))</f>
        <v/>
      </c>
      <c r="H102" s="2" t="str">
        <f t="shared" ref="H102" si="80">IF(SUM(H98:H101)=0,"",SUM(H98:H101))</f>
        <v/>
      </c>
      <c r="I102" s="2" t="str">
        <f t="shared" ref="I102" si="81">IF(SUM(I98:I101)=0,"",SUM(I98:I101))</f>
        <v/>
      </c>
      <c r="J102" s="2" t="str">
        <f t="shared" ref="J102" si="82">IF(SUM(J98:J101)=0,"",SUM(J98:J101))</f>
        <v/>
      </c>
      <c r="K102" s="2" t="str">
        <f t="shared" ref="K102" si="83">IF(SUM(K98:K101)=0,"",SUM(K98:K101))</f>
        <v/>
      </c>
      <c r="L102" s="2" t="str">
        <f t="shared" ref="L102" si="84">IF(SUM(L98:L101)=0,"",SUM(L98:L101))</f>
        <v/>
      </c>
      <c r="M102" s="3" t="str">
        <f t="shared" ref="M102" si="85">IF(SUM(M98:M101)=0,"",SUM(M98:M101))</f>
        <v/>
      </c>
      <c r="N102" s="271" t="str">
        <f>IF(SUM(E102:M102)=0,"",SUM(E102:M102))</f>
        <v/>
      </c>
      <c r="O102" s="150"/>
    </row>
    <row r="103" spans="2:15" ht="20.100000000000001" customHeight="1" thickBot="1" x14ac:dyDescent="0.3">
      <c r="B103" s="338" t="s">
        <v>53</v>
      </c>
      <c r="C103" s="339"/>
      <c r="D103" s="151"/>
      <c r="E103" s="4" t="str">
        <f>IF(E102="","",AVERAGE(E98:E101))</f>
        <v/>
      </c>
      <c r="F103" s="5" t="str">
        <f t="shared" ref="F103" si="86">IF(F102="","",AVERAGE(F98:F101))</f>
        <v/>
      </c>
      <c r="G103" s="5" t="str">
        <f t="shared" ref="G103" si="87">IF(G102="","",AVERAGE(G98:G101))</f>
        <v/>
      </c>
      <c r="H103" s="5" t="str">
        <f t="shared" ref="H103" si="88">IF(H102="","",AVERAGE(H98:H101))</f>
        <v/>
      </c>
      <c r="I103" s="5" t="str">
        <f t="shared" ref="I103" si="89">IF(I102="","",AVERAGE(I98:I101))</f>
        <v/>
      </c>
      <c r="J103" s="5" t="str">
        <f t="shared" ref="J103" si="90">IF(J102="","",AVERAGE(J98:J101))</f>
        <v/>
      </c>
      <c r="K103" s="5" t="str">
        <f t="shared" ref="K103" si="91">IF(K102="","",AVERAGE(K98:K101))</f>
        <v/>
      </c>
      <c r="L103" s="5" t="str">
        <f t="shared" ref="L103" si="92">IF(L102="","",AVERAGE(L98:L101))</f>
        <v/>
      </c>
      <c r="M103" s="6" t="str">
        <f t="shared" ref="M103" si="93">IF(M102="","",AVERAGE(M98:M101))</f>
        <v/>
      </c>
      <c r="N103" s="152"/>
      <c r="O103" s="272" t="str">
        <f>IF(N102="","",AVERAGE(E98:M101))</f>
        <v/>
      </c>
    </row>
    <row r="104" spans="2:15" ht="20.100000000000001" customHeight="1" x14ac:dyDescent="0.25"/>
    <row r="105" spans="2:15" x14ac:dyDescent="0.25">
      <c r="B105" s="22" t="s">
        <v>54</v>
      </c>
    </row>
    <row r="106" spans="2:15" ht="5.25" customHeight="1" x14ac:dyDescent="0.25"/>
    <row r="107" spans="2:15" ht="20.25" x14ac:dyDescent="0.25">
      <c r="B107" s="319" t="str">
        <f>rozpis_příprava!B2</f>
        <v>VÁNOČNÍ  TURNAJ  V  BOWLINGU 2015</v>
      </c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2:15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2:15" x14ac:dyDescent="0.25">
      <c r="B109" s="24" t="s">
        <v>0</v>
      </c>
      <c r="C109" s="25" t="str">
        <f>rozpis_příprava!C5</f>
        <v xml:space="preserve">Bowling a Relax centrum "Na Ovčíně" </v>
      </c>
      <c r="D109" s="25"/>
      <c r="F109" s="23"/>
      <c r="G109" s="23"/>
      <c r="H109" s="23"/>
      <c r="I109" s="23"/>
      <c r="J109" s="23"/>
      <c r="K109" s="23"/>
      <c r="L109" s="23"/>
      <c r="M109" s="23"/>
    </row>
    <row r="110" spans="2:15" x14ac:dyDescent="0.25">
      <c r="B110" s="24" t="s">
        <v>1</v>
      </c>
      <c r="C110" s="25" t="str">
        <f>rozpis_příprava!C6</f>
        <v>27. prosince 2014 - sobota</v>
      </c>
      <c r="D110" s="25"/>
      <c r="F110" s="23"/>
      <c r="G110" s="23"/>
      <c r="H110" s="23"/>
      <c r="I110" s="23"/>
      <c r="J110" s="23"/>
      <c r="K110" s="23"/>
      <c r="L110" s="23"/>
      <c r="M110" s="23"/>
    </row>
    <row r="111" spans="2:15" x14ac:dyDescent="0.25">
      <c r="B111" s="24" t="s">
        <v>2</v>
      </c>
      <c r="C111" s="25" t="str">
        <f>rozpis_příprava!C7</f>
        <v>15:00 - 17:00 hod.</v>
      </c>
      <c r="D111" s="25"/>
      <c r="F111" s="23"/>
      <c r="G111" s="23"/>
      <c r="H111" s="23"/>
      <c r="I111" s="23"/>
      <c r="J111" s="23"/>
      <c r="K111" s="23"/>
      <c r="L111" s="23"/>
      <c r="M111" s="23"/>
    </row>
    <row r="112" spans="2:15" ht="16.5" thickBot="1" x14ac:dyDescent="0.3">
      <c r="B112" s="23"/>
      <c r="C112" s="26"/>
      <c r="D112" s="26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5" ht="22.5" customHeight="1" thickBot="1" x14ac:dyDescent="0.3">
      <c r="B113" s="329"/>
      <c r="C113" s="330"/>
      <c r="D113" s="331" t="s">
        <v>59</v>
      </c>
      <c r="E113" s="324" t="str">
        <f>rozpis_příprava!O11</f>
        <v>DRÁHA č.11</v>
      </c>
      <c r="F113" s="325"/>
      <c r="G113" s="325"/>
      <c r="H113" s="325"/>
      <c r="I113" s="325"/>
      <c r="J113" s="325"/>
      <c r="K113" s="325"/>
      <c r="L113" s="326"/>
      <c r="M113" s="327"/>
      <c r="N113" s="322"/>
      <c r="O113" s="323"/>
    </row>
    <row r="114" spans="1:15" ht="22.5" customHeight="1" thickBot="1" x14ac:dyDescent="0.3">
      <c r="B114" s="320" t="s">
        <v>51</v>
      </c>
      <c r="C114" s="321"/>
      <c r="D114" s="332"/>
      <c r="E114" s="129" t="s">
        <v>45</v>
      </c>
      <c r="F114" s="130" t="s">
        <v>46</v>
      </c>
      <c r="G114" s="130" t="s">
        <v>47</v>
      </c>
      <c r="H114" s="130" t="s">
        <v>48</v>
      </c>
      <c r="I114" s="130" t="s">
        <v>49</v>
      </c>
      <c r="J114" s="130" t="s">
        <v>50</v>
      </c>
      <c r="K114" s="130" t="s">
        <v>114</v>
      </c>
      <c r="L114" s="130" t="s">
        <v>115</v>
      </c>
      <c r="M114" s="132" t="s">
        <v>118</v>
      </c>
      <c r="N114" s="65" t="s">
        <v>52</v>
      </c>
      <c r="O114" s="133" t="s">
        <v>53</v>
      </c>
    </row>
    <row r="115" spans="1:15" ht="22.5" customHeight="1" x14ac:dyDescent="0.25">
      <c r="B115" s="134">
        <f>rozpis_příprava!O12</f>
        <v>0</v>
      </c>
      <c r="C115" s="135"/>
      <c r="D115" s="136">
        <f>rozpis_příprava!P12</f>
        <v>0</v>
      </c>
      <c r="E115" s="112"/>
      <c r="F115" s="113"/>
      <c r="G115" s="113"/>
      <c r="H115" s="113"/>
      <c r="I115" s="113"/>
      <c r="J115" s="114"/>
      <c r="K115" s="126"/>
      <c r="L115" s="127"/>
      <c r="M115" s="128"/>
      <c r="N115" s="137">
        <f>SUM(E115:M115)</f>
        <v>0</v>
      </c>
      <c r="O115" s="138" t="e">
        <f>AVERAGE(E115:M115)</f>
        <v>#DIV/0!</v>
      </c>
    </row>
    <row r="116" spans="1:15" ht="22.5" customHeight="1" x14ac:dyDescent="0.25">
      <c r="B116" s="139">
        <f>rozpis_příprava!O13</f>
        <v>0</v>
      </c>
      <c r="C116" s="140"/>
      <c r="D116" s="136">
        <f>rozpis_příprava!P13</f>
        <v>0</v>
      </c>
      <c r="E116" s="121"/>
      <c r="F116" s="122"/>
      <c r="G116" s="122"/>
      <c r="H116" s="122"/>
      <c r="I116" s="122"/>
      <c r="J116" s="123"/>
      <c r="K116" s="122"/>
      <c r="L116" s="123"/>
      <c r="M116" s="124"/>
      <c r="N116" s="142">
        <f t="shared" ref="N116:N118" si="94">SUM(E116:M116)</f>
        <v>0</v>
      </c>
      <c r="O116" s="143" t="e">
        <f t="shared" ref="O116:O118" si="95">AVERAGE(E116:M116)</f>
        <v>#DIV/0!</v>
      </c>
    </row>
    <row r="117" spans="1:15" ht="22.5" customHeight="1" x14ac:dyDescent="0.25">
      <c r="B117" s="139">
        <f>rozpis_příprava!O14</f>
        <v>0</v>
      </c>
      <c r="C117" s="140"/>
      <c r="D117" s="136">
        <f>rozpis_příprava!P14</f>
        <v>0</v>
      </c>
      <c r="E117" s="121"/>
      <c r="F117" s="122"/>
      <c r="G117" s="122"/>
      <c r="H117" s="122"/>
      <c r="I117" s="122"/>
      <c r="J117" s="123"/>
      <c r="K117" s="122"/>
      <c r="L117" s="123"/>
      <c r="M117" s="124"/>
      <c r="N117" s="142">
        <f t="shared" si="94"/>
        <v>0</v>
      </c>
      <c r="O117" s="143" t="e">
        <f t="shared" si="95"/>
        <v>#DIV/0!</v>
      </c>
    </row>
    <row r="118" spans="1:15" ht="22.5" customHeight="1" thickBot="1" x14ac:dyDescent="0.3">
      <c r="B118" s="139">
        <f>rozpis_příprava!O15</f>
        <v>0</v>
      </c>
      <c r="C118" s="145"/>
      <c r="D118" s="146">
        <f>rozpis_příprava!P15</f>
        <v>0</v>
      </c>
      <c r="E118" s="116"/>
      <c r="F118" s="117"/>
      <c r="G118" s="117"/>
      <c r="H118" s="117"/>
      <c r="I118" s="117"/>
      <c r="J118" s="118"/>
      <c r="K118" s="117"/>
      <c r="L118" s="118"/>
      <c r="M118" s="125"/>
      <c r="N118" s="147">
        <f t="shared" si="94"/>
        <v>0</v>
      </c>
      <c r="O118" s="148" t="e">
        <f t="shared" si="95"/>
        <v>#DIV/0!</v>
      </c>
    </row>
    <row r="119" spans="1:15" ht="20.100000000000001" customHeight="1" x14ac:dyDescent="0.25">
      <c r="B119" s="336" t="s">
        <v>52</v>
      </c>
      <c r="C119" s="337"/>
      <c r="D119" s="149"/>
      <c r="E119" s="1" t="str">
        <f>IF(SUM(E115:E118)=0,"",SUM(E115:E118))</f>
        <v/>
      </c>
      <c r="F119" s="2" t="str">
        <f t="shared" ref="F119" si="96">IF(SUM(F115:F118)=0,"",SUM(F115:F118))</f>
        <v/>
      </c>
      <c r="G119" s="2" t="str">
        <f t="shared" ref="G119" si="97">IF(SUM(G115:G118)=0,"",SUM(G115:G118))</f>
        <v/>
      </c>
      <c r="H119" s="2" t="str">
        <f t="shared" ref="H119" si="98">IF(SUM(H115:H118)=0,"",SUM(H115:H118))</f>
        <v/>
      </c>
      <c r="I119" s="2" t="str">
        <f t="shared" ref="I119" si="99">IF(SUM(I115:I118)=0,"",SUM(I115:I118))</f>
        <v/>
      </c>
      <c r="J119" s="2" t="str">
        <f t="shared" ref="J119" si="100">IF(SUM(J115:J118)=0,"",SUM(J115:J118))</f>
        <v/>
      </c>
      <c r="K119" s="2" t="str">
        <f t="shared" ref="K119" si="101">IF(SUM(K115:K118)=0,"",SUM(K115:K118))</f>
        <v/>
      </c>
      <c r="L119" s="2" t="str">
        <f t="shared" ref="L119" si="102">IF(SUM(L115:L118)=0,"",SUM(L115:L118))</f>
        <v/>
      </c>
      <c r="M119" s="3" t="str">
        <f t="shared" ref="M119" si="103">IF(SUM(M115:M118)=0,"",SUM(M115:M118))</f>
        <v/>
      </c>
      <c r="N119" s="271" t="str">
        <f>IF(SUM(E119:M119)=0,"",SUM(E119:M119))</f>
        <v/>
      </c>
      <c r="O119" s="150"/>
    </row>
    <row r="120" spans="1:15" ht="20.100000000000001" customHeight="1" thickBot="1" x14ac:dyDescent="0.3">
      <c r="B120" s="338" t="s">
        <v>53</v>
      </c>
      <c r="C120" s="339"/>
      <c r="D120" s="151"/>
      <c r="E120" s="4" t="str">
        <f>IF(E119="","",AVERAGE(E115:E118))</f>
        <v/>
      </c>
      <c r="F120" s="5" t="str">
        <f t="shared" ref="F120" si="104">IF(F119="","",AVERAGE(F115:F118))</f>
        <v/>
      </c>
      <c r="G120" s="5" t="str">
        <f t="shared" ref="G120" si="105">IF(G119="","",AVERAGE(G115:G118))</f>
        <v/>
      </c>
      <c r="H120" s="5" t="str">
        <f t="shared" ref="H120" si="106">IF(H119="","",AVERAGE(H115:H118))</f>
        <v/>
      </c>
      <c r="I120" s="5" t="str">
        <f t="shared" ref="I120" si="107">IF(I119="","",AVERAGE(I115:I118))</f>
        <v/>
      </c>
      <c r="J120" s="5" t="str">
        <f t="shared" ref="J120" si="108">IF(J119="","",AVERAGE(J115:J118))</f>
        <v/>
      </c>
      <c r="K120" s="5" t="str">
        <f t="shared" ref="K120" si="109">IF(K119="","",AVERAGE(K115:K118))</f>
        <v/>
      </c>
      <c r="L120" s="5" t="str">
        <f t="shared" ref="L120" si="110">IF(L119="","",AVERAGE(L115:L118))</f>
        <v/>
      </c>
      <c r="M120" s="6" t="str">
        <f t="shared" ref="M120" si="111">IF(M119="","",AVERAGE(M115:M118))</f>
        <v/>
      </c>
      <c r="N120" s="152"/>
      <c r="O120" s="272" t="str">
        <f>IF(N119="","",AVERAGE(E115:M118))</f>
        <v/>
      </c>
    </row>
    <row r="121" spans="1:15" ht="20.100000000000001" customHeight="1" x14ac:dyDescent="0.25">
      <c r="B121" s="153"/>
      <c r="C121" s="153"/>
      <c r="D121" s="15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15.75" customHeight="1" x14ac:dyDescent="0.25">
      <c r="B122" s="22" t="s">
        <v>54</v>
      </c>
      <c r="C122" s="153"/>
      <c r="D122" s="15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18.75" customHeight="1" x14ac:dyDescent="0.25">
      <c r="B123" s="153"/>
      <c r="C123" s="153"/>
      <c r="D123" s="15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15" customHeight="1" x14ac:dyDescent="0.25">
      <c r="A124" s="154"/>
      <c r="B124" s="328"/>
      <c r="C124" s="328"/>
      <c r="D124" s="155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</row>
    <row r="125" spans="1:15" ht="20.25" x14ac:dyDescent="0.25">
      <c r="B125" s="319" t="str">
        <f>rozpis_příprava!B2</f>
        <v>VÁNOČNÍ  TURNAJ  V  BOWLINGU 2015</v>
      </c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</row>
    <row r="126" spans="1:15" ht="15.75" customHeight="1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5" ht="15.75" customHeight="1" x14ac:dyDescent="0.25">
      <c r="B127" s="24" t="s">
        <v>0</v>
      </c>
      <c r="C127" s="25" t="str">
        <f>rozpis_příprava!C5</f>
        <v xml:space="preserve">Bowling a Relax centrum "Na Ovčíně" </v>
      </c>
      <c r="D127" s="25"/>
      <c r="F127" s="23"/>
      <c r="G127" s="23"/>
      <c r="H127" s="23"/>
      <c r="I127" s="23"/>
      <c r="J127" s="23"/>
      <c r="K127" s="23"/>
      <c r="L127" s="23"/>
      <c r="M127" s="23"/>
    </row>
    <row r="128" spans="1:15" ht="15.75" customHeight="1" x14ac:dyDescent="0.25">
      <c r="B128" s="24" t="s">
        <v>1</v>
      </c>
      <c r="C128" s="25" t="str">
        <f>rozpis_příprava!C6</f>
        <v>27. prosince 2014 - sobota</v>
      </c>
      <c r="D128" s="25"/>
      <c r="F128" s="23"/>
      <c r="G128" s="23"/>
      <c r="H128" s="23"/>
      <c r="I128" s="23"/>
      <c r="J128" s="23"/>
      <c r="K128" s="23"/>
      <c r="L128" s="23"/>
      <c r="M128" s="23"/>
    </row>
    <row r="129" spans="2:15" ht="15.75" customHeight="1" x14ac:dyDescent="0.25">
      <c r="B129" s="24" t="s">
        <v>2</v>
      </c>
      <c r="C129" s="25" t="str">
        <f>rozpis_příprava!C7</f>
        <v>15:00 - 17:00 hod.</v>
      </c>
      <c r="D129" s="25"/>
      <c r="F129" s="23"/>
      <c r="G129" s="23"/>
      <c r="H129" s="23"/>
      <c r="I129" s="23"/>
      <c r="J129" s="23"/>
      <c r="K129" s="23"/>
      <c r="L129" s="23"/>
      <c r="M129" s="23"/>
    </row>
    <row r="130" spans="2:15" ht="15.75" customHeight="1" thickBot="1" x14ac:dyDescent="0.3">
      <c r="B130" s="23"/>
      <c r="C130" s="26"/>
      <c r="D130" s="2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2:15" ht="22.5" customHeight="1" thickBot="1" x14ac:dyDescent="0.3">
      <c r="B131" s="329"/>
      <c r="C131" s="330"/>
      <c r="D131" s="331" t="s">
        <v>59</v>
      </c>
      <c r="E131" s="324" t="str">
        <f>rozpis_příprava!Q11</f>
        <v>DRÁHA č.12</v>
      </c>
      <c r="F131" s="325"/>
      <c r="G131" s="325"/>
      <c r="H131" s="325"/>
      <c r="I131" s="325"/>
      <c r="J131" s="325"/>
      <c r="K131" s="325"/>
      <c r="L131" s="326"/>
      <c r="M131" s="327"/>
      <c r="N131" s="322"/>
      <c r="O131" s="323"/>
    </row>
    <row r="132" spans="2:15" ht="22.5" customHeight="1" thickBot="1" x14ac:dyDescent="0.3">
      <c r="B132" s="320" t="s">
        <v>51</v>
      </c>
      <c r="C132" s="321"/>
      <c r="D132" s="332"/>
      <c r="E132" s="129" t="s">
        <v>45</v>
      </c>
      <c r="F132" s="130" t="s">
        <v>46</v>
      </c>
      <c r="G132" s="130" t="s">
        <v>47</v>
      </c>
      <c r="H132" s="130" t="s">
        <v>48</v>
      </c>
      <c r="I132" s="130" t="s">
        <v>49</v>
      </c>
      <c r="J132" s="130" t="s">
        <v>50</v>
      </c>
      <c r="K132" s="130" t="s">
        <v>114</v>
      </c>
      <c r="L132" s="130" t="s">
        <v>115</v>
      </c>
      <c r="M132" s="132" t="s">
        <v>118</v>
      </c>
      <c r="N132" s="65" t="s">
        <v>52</v>
      </c>
      <c r="O132" s="133" t="s">
        <v>53</v>
      </c>
    </row>
    <row r="133" spans="2:15" ht="22.5" customHeight="1" x14ac:dyDescent="0.25">
      <c r="B133" s="134">
        <f>rozpis_příprava!Q12</f>
        <v>0</v>
      </c>
      <c r="C133" s="157"/>
      <c r="D133" s="158">
        <f>rozpis_příprava!R12</f>
        <v>0</v>
      </c>
      <c r="E133" s="112"/>
      <c r="F133" s="113"/>
      <c r="G133" s="113"/>
      <c r="H133" s="113"/>
      <c r="I133" s="113"/>
      <c r="J133" s="114"/>
      <c r="K133" s="126"/>
      <c r="L133" s="127"/>
      <c r="M133" s="128"/>
      <c r="N133" s="137">
        <f>SUM(E133:M133)</f>
        <v>0</v>
      </c>
      <c r="O133" s="138" t="e">
        <f>AVERAGE(E133:M133)</f>
        <v>#DIV/0!</v>
      </c>
    </row>
    <row r="134" spans="2:15" ht="22.5" customHeight="1" x14ac:dyDescent="0.25">
      <c r="B134" s="139">
        <f>rozpis_příprava!Q13</f>
        <v>0</v>
      </c>
      <c r="C134" s="159"/>
      <c r="D134" s="141">
        <f>rozpis_příprava!R13</f>
        <v>0</v>
      </c>
      <c r="E134" s="121"/>
      <c r="F134" s="122"/>
      <c r="G134" s="122"/>
      <c r="H134" s="122"/>
      <c r="I134" s="122"/>
      <c r="J134" s="123"/>
      <c r="K134" s="122"/>
      <c r="L134" s="123"/>
      <c r="M134" s="124"/>
      <c r="N134" s="142">
        <f t="shared" ref="N134:N136" si="112">SUM(E134:M134)</f>
        <v>0</v>
      </c>
      <c r="O134" s="143" t="e">
        <f t="shared" ref="O134:O136" si="113">AVERAGE(E134:M134)</f>
        <v>#DIV/0!</v>
      </c>
    </row>
    <row r="135" spans="2:15" ht="22.5" customHeight="1" x14ac:dyDescent="0.25">
      <c r="B135" s="139">
        <f>rozpis_příprava!Q14</f>
        <v>0</v>
      </c>
      <c r="C135" s="159"/>
      <c r="D135" s="141">
        <f>rozpis_příprava!R14</f>
        <v>0</v>
      </c>
      <c r="E135" s="121"/>
      <c r="F135" s="122"/>
      <c r="G135" s="122"/>
      <c r="H135" s="122"/>
      <c r="I135" s="122"/>
      <c r="J135" s="123"/>
      <c r="K135" s="122"/>
      <c r="L135" s="123"/>
      <c r="M135" s="124"/>
      <c r="N135" s="142">
        <f t="shared" si="112"/>
        <v>0</v>
      </c>
      <c r="O135" s="143" t="e">
        <f t="shared" si="113"/>
        <v>#DIV/0!</v>
      </c>
    </row>
    <row r="136" spans="2:15" ht="22.5" customHeight="1" thickBot="1" x14ac:dyDescent="0.3">
      <c r="B136" s="139">
        <f>rozpis_příprava!Q15</f>
        <v>0</v>
      </c>
      <c r="C136" s="160"/>
      <c r="D136" s="146">
        <f>rozpis_příprava!R15</f>
        <v>0</v>
      </c>
      <c r="E136" s="116"/>
      <c r="F136" s="117"/>
      <c r="G136" s="117"/>
      <c r="H136" s="117"/>
      <c r="I136" s="117"/>
      <c r="J136" s="118"/>
      <c r="K136" s="117"/>
      <c r="L136" s="118"/>
      <c r="M136" s="125"/>
      <c r="N136" s="147">
        <f t="shared" si="112"/>
        <v>0</v>
      </c>
      <c r="O136" s="148" t="e">
        <f t="shared" si="113"/>
        <v>#DIV/0!</v>
      </c>
    </row>
    <row r="137" spans="2:15" ht="20.100000000000001" customHeight="1" x14ac:dyDescent="0.25">
      <c r="B137" s="336" t="s">
        <v>52</v>
      </c>
      <c r="C137" s="337"/>
      <c r="D137" s="149"/>
      <c r="E137" s="1" t="str">
        <f>IF(SUM(E133:E136)=0,"",SUM(E133:E136))</f>
        <v/>
      </c>
      <c r="F137" s="2" t="str">
        <f t="shared" ref="F137" si="114">IF(SUM(F133:F136)=0,"",SUM(F133:F136))</f>
        <v/>
      </c>
      <c r="G137" s="2" t="str">
        <f t="shared" ref="G137" si="115">IF(SUM(G133:G136)=0,"",SUM(G133:G136))</f>
        <v/>
      </c>
      <c r="H137" s="2" t="str">
        <f t="shared" ref="H137" si="116">IF(SUM(H133:H136)=0,"",SUM(H133:H136))</f>
        <v/>
      </c>
      <c r="I137" s="2" t="str">
        <f t="shared" ref="I137" si="117">IF(SUM(I133:I136)=0,"",SUM(I133:I136))</f>
        <v/>
      </c>
      <c r="J137" s="2" t="str">
        <f t="shared" ref="J137" si="118">IF(SUM(J133:J136)=0,"",SUM(J133:J136))</f>
        <v/>
      </c>
      <c r="K137" s="2" t="str">
        <f t="shared" ref="K137" si="119">IF(SUM(K133:K136)=0,"",SUM(K133:K136))</f>
        <v/>
      </c>
      <c r="L137" s="2" t="str">
        <f t="shared" ref="L137" si="120">IF(SUM(L133:L136)=0,"",SUM(L133:L136))</f>
        <v/>
      </c>
      <c r="M137" s="3" t="str">
        <f t="shared" ref="M137" si="121">IF(SUM(M133:M136)=0,"",SUM(M133:M136))</f>
        <v/>
      </c>
      <c r="N137" s="271" t="str">
        <f>IF(SUM(E137:M137)=0,"",SUM(E137:M137))</f>
        <v/>
      </c>
      <c r="O137" s="150"/>
    </row>
    <row r="138" spans="2:15" ht="20.100000000000001" customHeight="1" thickBot="1" x14ac:dyDescent="0.3">
      <c r="B138" s="338" t="s">
        <v>53</v>
      </c>
      <c r="C138" s="339"/>
      <c r="D138" s="151"/>
      <c r="E138" s="4" t="str">
        <f>IF(E137="","",AVERAGE(E133:E136))</f>
        <v/>
      </c>
      <c r="F138" s="5" t="str">
        <f t="shared" ref="F138" si="122">IF(F137="","",AVERAGE(F133:F136))</f>
        <v/>
      </c>
      <c r="G138" s="5" t="str">
        <f t="shared" ref="G138" si="123">IF(G137="","",AVERAGE(G133:G136))</f>
        <v/>
      </c>
      <c r="H138" s="5" t="str">
        <f t="shared" ref="H138" si="124">IF(H137="","",AVERAGE(H133:H136))</f>
        <v/>
      </c>
      <c r="I138" s="5" t="str">
        <f t="shared" ref="I138" si="125">IF(I137="","",AVERAGE(I133:I136))</f>
        <v/>
      </c>
      <c r="J138" s="5" t="str">
        <f t="shared" ref="J138" si="126">IF(J137="","",AVERAGE(J133:J136))</f>
        <v/>
      </c>
      <c r="K138" s="5" t="str">
        <f t="shared" ref="K138" si="127">IF(K137="","",AVERAGE(K133:K136))</f>
        <v/>
      </c>
      <c r="L138" s="5" t="str">
        <f t="shared" ref="L138" si="128">IF(L137="","",AVERAGE(L133:L136))</f>
        <v/>
      </c>
      <c r="M138" s="6" t="str">
        <f t="shared" ref="M138" si="129">IF(M137="","",AVERAGE(M133:M136))</f>
        <v/>
      </c>
      <c r="N138" s="152"/>
      <c r="O138" s="272" t="str">
        <f>IF(N137="","",AVERAGE(E133:M136))</f>
        <v/>
      </c>
    </row>
    <row r="139" spans="2:15" ht="20.100000000000001" customHeight="1" x14ac:dyDescent="0.25"/>
    <row r="140" spans="2:15" x14ac:dyDescent="0.25">
      <c r="B140" s="22" t="s">
        <v>54</v>
      </c>
    </row>
  </sheetData>
  <sheetProtection password="CB53" sheet="1" objects="1" scenarios="1"/>
  <mergeCells count="68">
    <mergeCell ref="B79:C79"/>
    <mergeCell ref="E113:M113"/>
    <mergeCell ref="B137:C137"/>
    <mergeCell ref="B138:C138"/>
    <mergeCell ref="B32:C32"/>
    <mergeCell ref="B33:C33"/>
    <mergeCell ref="B49:C49"/>
    <mergeCell ref="B50:C50"/>
    <mergeCell ref="B67:C67"/>
    <mergeCell ref="B132:C132"/>
    <mergeCell ref="B113:C113"/>
    <mergeCell ref="B37:O37"/>
    <mergeCell ref="B43:C43"/>
    <mergeCell ref="N61:O61"/>
    <mergeCell ref="D96:D97"/>
    <mergeCell ref="B44:C44"/>
    <mergeCell ref="B78:C78"/>
    <mergeCell ref="N43:O43"/>
    <mergeCell ref="B61:C61"/>
    <mergeCell ref="B62:C62"/>
    <mergeCell ref="B54:C54"/>
    <mergeCell ref="B55:O55"/>
    <mergeCell ref="B131:C131"/>
    <mergeCell ref="N131:O131"/>
    <mergeCell ref="B68:C68"/>
    <mergeCell ref="B84:C84"/>
    <mergeCell ref="B85:C85"/>
    <mergeCell ref="B102:C102"/>
    <mergeCell ref="B103:C103"/>
    <mergeCell ref="N113:O113"/>
    <mergeCell ref="B114:C114"/>
    <mergeCell ref="B125:O125"/>
    <mergeCell ref="E131:M131"/>
    <mergeCell ref="B119:C119"/>
    <mergeCell ref="B120:C120"/>
    <mergeCell ref="D113:D114"/>
    <mergeCell ref="D131:D132"/>
    <mergeCell ref="B124:C124"/>
    <mergeCell ref="B2:O2"/>
    <mergeCell ref="N8:O8"/>
    <mergeCell ref="B20:O20"/>
    <mergeCell ref="B26:C26"/>
    <mergeCell ref="N26:O26"/>
    <mergeCell ref="B9:C9"/>
    <mergeCell ref="B8:C8"/>
    <mergeCell ref="D8:D9"/>
    <mergeCell ref="D26:D27"/>
    <mergeCell ref="E8:M8"/>
    <mergeCell ref="E26:M26"/>
    <mergeCell ref="B14:C14"/>
    <mergeCell ref="B15:C15"/>
    <mergeCell ref="B19:C19"/>
    <mergeCell ref="B107:O107"/>
    <mergeCell ref="B27:C27"/>
    <mergeCell ref="N78:O78"/>
    <mergeCell ref="E43:M43"/>
    <mergeCell ref="E61:M61"/>
    <mergeCell ref="E78:M78"/>
    <mergeCell ref="E96:M96"/>
    <mergeCell ref="B89:C89"/>
    <mergeCell ref="B90:O90"/>
    <mergeCell ref="B96:C96"/>
    <mergeCell ref="N96:O96"/>
    <mergeCell ref="B97:C97"/>
    <mergeCell ref="D78:D79"/>
    <mergeCell ref="D43:D44"/>
    <mergeCell ref="D61:D62"/>
    <mergeCell ref="B72:O72"/>
  </mergeCells>
  <conditionalFormatting sqref="O10:O15">
    <cfRule type="containsErrors" dxfId="60" priority="69">
      <formula>ISERROR(O10)</formula>
    </cfRule>
  </conditionalFormatting>
  <conditionalFormatting sqref="O28:O31">
    <cfRule type="containsErrors" dxfId="59" priority="68">
      <formula>ISERROR(O28)</formula>
    </cfRule>
  </conditionalFormatting>
  <conditionalFormatting sqref="O45:O48">
    <cfRule type="containsErrors" dxfId="58" priority="67">
      <formula>ISERROR(O45)</formula>
    </cfRule>
  </conditionalFormatting>
  <conditionalFormatting sqref="O63:O66">
    <cfRule type="containsErrors" dxfId="57" priority="66">
      <formula>ISERROR(O63)</formula>
    </cfRule>
  </conditionalFormatting>
  <conditionalFormatting sqref="O80:O83">
    <cfRule type="containsErrors" dxfId="56" priority="65">
      <formula>ISERROR(O80)</formula>
    </cfRule>
  </conditionalFormatting>
  <conditionalFormatting sqref="O98:O101">
    <cfRule type="containsErrors" dxfId="55" priority="63">
      <formula>ISERROR(O98)</formula>
    </cfRule>
  </conditionalFormatting>
  <conditionalFormatting sqref="O115:O118">
    <cfRule type="containsErrors" dxfId="54" priority="62">
      <formula>ISERROR(O115)</formula>
    </cfRule>
  </conditionalFormatting>
  <conditionalFormatting sqref="O133:O136">
    <cfRule type="containsErrors" dxfId="53" priority="60">
      <formula>ISERROR(O133)</formula>
    </cfRule>
  </conditionalFormatting>
  <conditionalFormatting sqref="O32:O33">
    <cfRule type="containsErrors" dxfId="52" priority="44">
      <formula>ISERROR(O32)</formula>
    </cfRule>
  </conditionalFormatting>
  <conditionalFormatting sqref="O49:O50">
    <cfRule type="containsErrors" dxfId="51" priority="43">
      <formula>ISERROR(O49)</formula>
    </cfRule>
  </conditionalFormatting>
  <conditionalFormatting sqref="O67:O68">
    <cfRule type="containsErrors" dxfId="50" priority="42">
      <formula>ISERROR(O67)</formula>
    </cfRule>
  </conditionalFormatting>
  <conditionalFormatting sqref="O84:O85">
    <cfRule type="containsErrors" dxfId="49" priority="41">
      <formula>ISERROR(O84)</formula>
    </cfRule>
  </conditionalFormatting>
  <conditionalFormatting sqref="O102:O103">
    <cfRule type="containsErrors" dxfId="48" priority="40">
      <formula>ISERROR(O102)</formula>
    </cfRule>
  </conditionalFormatting>
  <conditionalFormatting sqref="O119:O120">
    <cfRule type="containsErrors" dxfId="47" priority="39">
      <formula>ISERROR(O119)</formula>
    </cfRule>
  </conditionalFormatting>
  <conditionalFormatting sqref="O137:O138">
    <cfRule type="containsErrors" dxfId="46" priority="38">
      <formula>ISERROR(O137)</formula>
    </cfRule>
  </conditionalFormatting>
  <conditionalFormatting sqref="E10:M13">
    <cfRule type="top10" dxfId="45" priority="17" bottom="1" rank="1"/>
    <cfRule type="top10" dxfId="44" priority="18" rank="1"/>
  </conditionalFormatting>
  <conditionalFormatting sqref="E28:M31">
    <cfRule type="top10" dxfId="43" priority="15" bottom="1" rank="1"/>
    <cfRule type="top10" dxfId="42" priority="16" rank="1"/>
  </conditionalFormatting>
  <conditionalFormatting sqref="E45:M48">
    <cfRule type="top10" dxfId="41" priority="13" bottom="1" rank="1"/>
    <cfRule type="top10" dxfId="40" priority="14" rank="1"/>
  </conditionalFormatting>
  <conditionalFormatting sqref="E63:M66">
    <cfRule type="top10" dxfId="39" priority="11" bottom="1" rank="1"/>
    <cfRule type="top10" dxfId="38" priority="12" rank="1"/>
  </conditionalFormatting>
  <conditionalFormatting sqref="E80:M83">
    <cfRule type="top10" dxfId="37" priority="9" bottom="1" rank="1"/>
    <cfRule type="top10" dxfId="36" priority="10" rank="1"/>
  </conditionalFormatting>
  <conditionalFormatting sqref="E115:M118">
    <cfRule type="top10" dxfId="35" priority="5" bottom="1" rank="1"/>
    <cfRule type="top10" dxfId="34" priority="6" rank="1"/>
  </conditionalFormatting>
  <conditionalFormatting sqref="E133:M136">
    <cfRule type="top10" dxfId="33" priority="1" bottom="1" rank="1"/>
    <cfRule type="top10" dxfId="32" priority="2" rank="1"/>
  </conditionalFormatting>
  <conditionalFormatting sqref="E98:M101">
    <cfRule type="top10" dxfId="31" priority="7" bottom="1" rank="1"/>
    <cfRule type="top10" dxfId="30" priority="8" rank="1"/>
  </conditionalFormatting>
  <printOptions horizontalCentered="1"/>
  <pageMargins left="0.31496062992125984" right="0.31496062992125984" top="0.19685039370078741" bottom="0.19685039370078741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B1:BK133"/>
  <sheetViews>
    <sheetView showGridLines="0" showZeros="0" tabSelected="1" topLeftCell="C1" zoomScale="75" zoomScaleNormal="75" workbookViewId="0">
      <selection activeCell="R20" sqref="R20"/>
    </sheetView>
  </sheetViews>
  <sheetFormatPr defaultRowHeight="15.75" x14ac:dyDescent="0.25"/>
  <cols>
    <col min="1" max="1" width="0.85546875" style="22" customWidth="1"/>
    <col min="2" max="2" width="8.7109375" style="22" customWidth="1"/>
    <col min="3" max="3" width="20.7109375" style="22" customWidth="1"/>
    <col min="4" max="4" width="5.7109375" style="22" customWidth="1"/>
    <col min="5" max="10" width="8.7109375" style="22" customWidth="1"/>
    <col min="11" max="13" width="8.7109375" style="22" hidden="1" customWidth="1"/>
    <col min="14" max="15" width="10.7109375" style="22" customWidth="1"/>
    <col min="16" max="16" width="1.5703125" style="22" customWidth="1"/>
    <col min="17" max="21" width="9.140625" style="22"/>
    <col min="22" max="22" width="1.5703125" style="22" customWidth="1"/>
    <col min="23" max="23" width="9.140625" style="22"/>
    <col min="24" max="24" width="21.140625" style="22" bestFit="1" customWidth="1"/>
    <col min="25" max="27" width="9.140625" style="22"/>
    <col min="28" max="28" width="9" style="22" customWidth="1"/>
    <col min="29" max="42" width="9.140625" style="22" customWidth="1"/>
    <col min="43" max="44" width="15.42578125" style="22" customWidth="1"/>
    <col min="45" max="45" width="12" style="22" customWidth="1"/>
    <col min="46" max="50" width="9.140625" style="22" customWidth="1"/>
    <col min="51" max="51" width="30.85546875" style="22" customWidth="1"/>
    <col min="52" max="63" width="9.140625" style="22" customWidth="1"/>
    <col min="64" max="16384" width="9.140625" style="22"/>
  </cols>
  <sheetData>
    <row r="1" spans="2:28" ht="5.25" customHeight="1" x14ac:dyDescent="0.25"/>
    <row r="2" spans="2:28" ht="20.25" x14ac:dyDescent="0.25">
      <c r="B2" s="319" t="str">
        <f>rozpis_příprava!B2</f>
        <v>VÁNOČNÍ  TURNAJ  V  BOWLINGU 2015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2:28" ht="16.5" thickBot="1" x14ac:dyDescent="0.3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28" ht="17.25" thickTop="1" thickBot="1" x14ac:dyDescent="0.3">
      <c r="B4" s="24" t="s">
        <v>0</v>
      </c>
      <c r="C4" s="25" t="str">
        <f>rozpis_příprava!C5</f>
        <v xml:space="preserve">Bowling a Relax centrum "Na Ovčíně" </v>
      </c>
      <c r="E4" s="23"/>
      <c r="F4" s="23"/>
      <c r="G4" s="23"/>
      <c r="H4" s="23"/>
      <c r="I4" s="23"/>
      <c r="Q4" s="350" t="s">
        <v>97</v>
      </c>
      <c r="R4" s="351"/>
      <c r="S4" s="351"/>
      <c r="T4" s="351"/>
      <c r="U4" s="352"/>
      <c r="W4" s="350" t="s">
        <v>98</v>
      </c>
      <c r="X4" s="351"/>
      <c r="Y4" s="351"/>
      <c r="Z4" s="351"/>
      <c r="AA4" s="352"/>
    </row>
    <row r="5" spans="2:28" ht="16.5" thickTop="1" x14ac:dyDescent="0.25">
      <c r="B5" s="24" t="s">
        <v>1</v>
      </c>
      <c r="C5" s="25" t="str">
        <f>rozpis_příprava!C6</f>
        <v>27. prosince 2014 - sobota</v>
      </c>
      <c r="E5" s="23"/>
      <c r="F5" s="23"/>
      <c r="G5" s="23"/>
      <c r="H5" s="23"/>
      <c r="I5" s="23"/>
    </row>
    <row r="6" spans="2:28" x14ac:dyDescent="0.25">
      <c r="B6" s="24" t="s">
        <v>2</v>
      </c>
      <c r="C6" s="25" t="str">
        <f>rozpis_příprava!C7</f>
        <v>15:00 - 17:00 hod.</v>
      </c>
      <c r="E6" s="23"/>
      <c r="F6" s="23"/>
      <c r="G6" s="23"/>
      <c r="H6" s="23"/>
      <c r="I6" s="23"/>
    </row>
    <row r="7" spans="2:28" ht="16.5" thickBot="1" x14ac:dyDescent="0.3">
      <c r="C7" s="23"/>
      <c r="D7" s="26"/>
      <c r="E7" s="23"/>
      <c r="F7" s="23"/>
      <c r="G7" s="23"/>
      <c r="H7" s="23"/>
      <c r="I7" s="23"/>
      <c r="J7" s="23"/>
      <c r="K7" s="23"/>
      <c r="L7" s="23"/>
      <c r="M7" s="23"/>
    </row>
    <row r="8" spans="2:28" ht="22.5" customHeight="1" thickTop="1" thickBot="1" x14ac:dyDescent="0.3">
      <c r="B8" s="353" t="s">
        <v>72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5"/>
      <c r="Q8" s="343" t="s">
        <v>93</v>
      </c>
      <c r="R8" s="343"/>
      <c r="S8" s="343"/>
      <c r="T8" s="343"/>
      <c r="U8" s="343"/>
      <c r="V8" s="27"/>
      <c r="W8" s="344" t="s">
        <v>99</v>
      </c>
      <c r="X8" s="345"/>
      <c r="Y8" s="345"/>
      <c r="Z8" s="345"/>
      <c r="AA8" s="346"/>
    </row>
    <row r="9" spans="2:28" ht="22.5" customHeight="1" thickTop="1" thickBot="1" x14ac:dyDescent="0.3">
      <c r="B9" s="28" t="s">
        <v>64</v>
      </c>
      <c r="C9" s="29" t="s">
        <v>51</v>
      </c>
      <c r="D9" s="30" t="s">
        <v>59</v>
      </c>
      <c r="E9" s="31" t="s">
        <v>45</v>
      </c>
      <c r="F9" s="32" t="s">
        <v>46</v>
      </c>
      <c r="G9" s="32" t="s">
        <v>47</v>
      </c>
      <c r="H9" s="32" t="s">
        <v>48</v>
      </c>
      <c r="I9" s="32" t="s">
        <v>49</v>
      </c>
      <c r="J9" s="33" t="s">
        <v>50</v>
      </c>
      <c r="K9" s="33" t="s">
        <v>114</v>
      </c>
      <c r="L9" s="33" t="s">
        <v>115</v>
      </c>
      <c r="M9" s="34" t="s">
        <v>118</v>
      </c>
      <c r="N9" s="35" t="s">
        <v>52</v>
      </c>
      <c r="O9" s="36" t="s">
        <v>53</v>
      </c>
      <c r="Q9" s="343"/>
      <c r="R9" s="343"/>
      <c r="S9" s="343"/>
      <c r="T9" s="343"/>
      <c r="U9" s="343"/>
      <c r="V9" s="27"/>
      <c r="W9" s="347"/>
      <c r="X9" s="348"/>
      <c r="Y9" s="348"/>
      <c r="Z9" s="348"/>
      <c r="AA9" s="349"/>
    </row>
    <row r="10" spans="2:28" ht="16.5" customHeight="1" x14ac:dyDescent="0.25">
      <c r="B10" s="37" t="s">
        <v>12</v>
      </c>
      <c r="C10" s="38" t="str">
        <f>rozpis_final_tisk!B31</f>
        <v>Tomáš</v>
      </c>
      <c r="D10" s="39" t="str">
        <f>rozpis_final_tisk!D31</f>
        <v>MK</v>
      </c>
      <c r="E10" s="40">
        <f>IF(rozpis_final_tisk!E31&gt;0,rozpis_final_tisk!E31)</f>
        <v>187</v>
      </c>
      <c r="F10" s="41">
        <f>IF(rozpis_final_tisk!F31&gt;0,rozpis_final_tisk!F31)</f>
        <v>178</v>
      </c>
      <c r="G10" s="41">
        <f>IF(rozpis_final_tisk!G31&gt;0,rozpis_final_tisk!G31)</f>
        <v>185</v>
      </c>
      <c r="H10" s="41">
        <f>IF(rozpis_final_tisk!H31&gt;0,rozpis_final_tisk!H31)</f>
        <v>179</v>
      </c>
      <c r="I10" s="41" t="b">
        <f>IF(rozpis_final_tisk!I31&gt;0,rozpis_final_tisk!I31)</f>
        <v>0</v>
      </c>
      <c r="J10" s="41" t="b">
        <f>IF(rozpis_final_tisk!J31&gt;0,rozpis_final_tisk!J31)</f>
        <v>0</v>
      </c>
      <c r="K10" s="41" t="b">
        <f>IF(rozpis_final_tisk!K31&gt;0,rozpis_final_tisk!K31)</f>
        <v>0</v>
      </c>
      <c r="L10" s="41" t="b">
        <f>IF(rozpis_final_tisk!L31&gt;0,rozpis_final_tisk!L31)</f>
        <v>0</v>
      </c>
      <c r="M10" s="42" t="b">
        <f>IF(rozpis_final_tisk!M31&gt;0,rozpis_final_tisk!M31)</f>
        <v>0</v>
      </c>
      <c r="N10" s="43">
        <f>SUM(E10:M10)</f>
        <v>729</v>
      </c>
      <c r="O10" s="44">
        <f>AVERAGEIF(E10:M10,"&lt;&gt;0",E10:M10)</f>
        <v>182.25</v>
      </c>
      <c r="P10" s="45"/>
      <c r="Q10" s="341" t="str">
        <f>pozvánka_ceny!B65</f>
        <v>Western Gold Burbon 6 Years Old 0,7 l</v>
      </c>
      <c r="R10" s="341"/>
      <c r="S10" s="341"/>
      <c r="T10" s="341"/>
      <c r="U10" s="341"/>
      <c r="V10" s="27"/>
      <c r="W10" s="343" t="s">
        <v>100</v>
      </c>
      <c r="X10" s="343"/>
      <c r="Y10" s="343"/>
      <c r="Z10" s="343" t="s">
        <v>101</v>
      </c>
      <c r="AA10" s="343"/>
    </row>
    <row r="11" spans="2:28" ht="16.5" customHeight="1" x14ac:dyDescent="0.25">
      <c r="B11" s="46" t="s">
        <v>13</v>
      </c>
      <c r="C11" s="47" t="str">
        <f>rozpis_final_tisk!B11</f>
        <v>Tereza</v>
      </c>
      <c r="D11" s="48" t="str">
        <f>rozpis_final_tisk!D11</f>
        <v>Ž</v>
      </c>
      <c r="E11" s="49">
        <f>IF(rozpis_final_tisk!E11&gt;0,rozpis_final_tisk!E11)</f>
        <v>185</v>
      </c>
      <c r="F11" s="50">
        <f>IF(rozpis_final_tisk!F11&gt;0,rozpis_final_tisk!F11)</f>
        <v>141</v>
      </c>
      <c r="G11" s="50">
        <f>IF(rozpis_final_tisk!G11&gt;0,rozpis_final_tisk!G11)</f>
        <v>192</v>
      </c>
      <c r="H11" s="50">
        <f>IF(rozpis_final_tisk!H11&gt;0,rozpis_final_tisk!H11)</f>
        <v>184</v>
      </c>
      <c r="I11" s="50" t="b">
        <f>IF(rozpis_final_tisk!I11&gt;0,rozpis_final_tisk!I11)</f>
        <v>0</v>
      </c>
      <c r="J11" s="50" t="b">
        <f>IF(rozpis_final_tisk!J11&gt;0,rozpis_final_tisk!J11)</f>
        <v>0</v>
      </c>
      <c r="K11" s="50" t="b">
        <f>IF(rozpis_final_tisk!K11&gt;0,rozpis_final_tisk!K11)</f>
        <v>0</v>
      </c>
      <c r="L11" s="50" t="b">
        <f>IF(rozpis_final_tisk!L11&gt;0,rozpis_final_tisk!L11)</f>
        <v>0</v>
      </c>
      <c r="M11" s="51" t="b">
        <f>IF(rozpis_final_tisk!M11&gt;0,rozpis_final_tisk!M11)</f>
        <v>0</v>
      </c>
      <c r="N11" s="43">
        <f>SUM(E11:M11)</f>
        <v>702</v>
      </c>
      <c r="O11" s="44">
        <f>AVERAGEIF(E11:M11,"&lt;&gt;0",E11:M11)</f>
        <v>175.5</v>
      </c>
      <c r="P11" s="45"/>
      <c r="V11" s="27"/>
      <c r="W11" s="52"/>
      <c r="X11" s="53" t="e">
        <f t="array" aca="1" ref="X11" ca="1">INDEX(C80:C89,SUMPRODUCT((BB80:BJ89=MAX(BB80:BJ89))*(IFERROR(O80:O89,"")=MAX(IFERROR(O80:O89,"")))*ROW(O80:O89))-79)</f>
        <v>#VALUE!</v>
      </c>
      <c r="Y11" s="54"/>
      <c r="Z11" s="342">
        <f ca="1">MAXA(E80:M89)</f>
        <v>201</v>
      </c>
      <c r="AA11" s="342"/>
    </row>
    <row r="12" spans="2:28" ht="16.5" customHeight="1" x14ac:dyDescent="0.25">
      <c r="B12" s="46" t="s">
        <v>14</v>
      </c>
      <c r="C12" s="47" t="str">
        <f>rozpis_final_tisk!B28</f>
        <v>Renda</v>
      </c>
      <c r="D12" s="48" t="str">
        <f>rozpis_final_tisk!D28</f>
        <v>MP</v>
      </c>
      <c r="E12" s="49">
        <f>IF(rozpis_final_tisk!E28&gt;0,rozpis_final_tisk!E28)</f>
        <v>199</v>
      </c>
      <c r="F12" s="50">
        <f>IF(rozpis_final_tisk!F28&gt;0,rozpis_final_tisk!F28)</f>
        <v>174</v>
      </c>
      <c r="G12" s="50">
        <f>IF(rozpis_final_tisk!G28&gt;0,rozpis_final_tisk!G28)</f>
        <v>158</v>
      </c>
      <c r="H12" s="50">
        <f>IF(rozpis_final_tisk!H28&gt;0,rozpis_final_tisk!H28)</f>
        <v>157</v>
      </c>
      <c r="I12" s="50" t="b">
        <f>IF(rozpis_final_tisk!I28&gt;0,rozpis_final_tisk!I28)</f>
        <v>0</v>
      </c>
      <c r="J12" s="50" t="b">
        <f>IF(rozpis_final_tisk!J28&gt;0,rozpis_final_tisk!J28)</f>
        <v>0</v>
      </c>
      <c r="K12" s="50" t="b">
        <f>IF(rozpis_final_tisk!K28&gt;0,rozpis_final_tisk!K28)</f>
        <v>0</v>
      </c>
      <c r="L12" s="50" t="b">
        <f>IF(rozpis_final_tisk!L28&gt;0,rozpis_final_tisk!L28)</f>
        <v>0</v>
      </c>
      <c r="M12" s="51" t="b">
        <f>IF(rozpis_final_tisk!M28&gt;0,rozpis_final_tisk!M28)</f>
        <v>0</v>
      </c>
      <c r="N12" s="43">
        <f>SUM(E12:M12)</f>
        <v>688</v>
      </c>
      <c r="O12" s="44">
        <f>AVERAGEIF(E12:M12,"&lt;&gt;0",E12:M12)</f>
        <v>172</v>
      </c>
      <c r="P12" s="45"/>
      <c r="V12" s="27"/>
      <c r="W12" s="341" t="str">
        <f>pozvánka_ceny!B67</f>
        <v>Cinzano Bianco 1 l</v>
      </c>
      <c r="X12" s="341"/>
      <c r="Y12" s="341"/>
      <c r="Z12" s="341"/>
      <c r="AA12" s="341"/>
    </row>
    <row r="13" spans="2:28" ht="16.5" customHeight="1" x14ac:dyDescent="0.25">
      <c r="B13" s="46" t="s">
        <v>15</v>
      </c>
      <c r="C13" s="47" t="str">
        <f>rozpis_final_tisk!B13</f>
        <v>Petr</v>
      </c>
      <c r="D13" s="48" t="str">
        <f>rozpis_final_tisk!D13</f>
        <v>MP</v>
      </c>
      <c r="E13" s="49">
        <f>IF(rozpis_final_tisk!E13&gt;0,rozpis_final_tisk!E13)</f>
        <v>168</v>
      </c>
      <c r="F13" s="50">
        <f>IF(rozpis_final_tisk!F13&gt;0,rozpis_final_tisk!F13)</f>
        <v>176</v>
      </c>
      <c r="G13" s="50">
        <f>IF(rozpis_final_tisk!G13&gt;0,rozpis_final_tisk!G13)</f>
        <v>184</v>
      </c>
      <c r="H13" s="50">
        <f>IF(rozpis_final_tisk!H13&gt;0,rozpis_final_tisk!H13)</f>
        <v>140</v>
      </c>
      <c r="I13" s="50" t="b">
        <f>IF(rozpis_final_tisk!I13&gt;0,rozpis_final_tisk!I13)</f>
        <v>0</v>
      </c>
      <c r="J13" s="50" t="b">
        <f>IF(rozpis_final_tisk!J13&gt;0,rozpis_final_tisk!J13)</f>
        <v>0</v>
      </c>
      <c r="K13" s="50" t="b">
        <f>IF(rozpis_final_tisk!K13&gt;0,rozpis_final_tisk!K13)</f>
        <v>0</v>
      </c>
      <c r="L13" s="50" t="b">
        <f>IF(rozpis_final_tisk!L13&gt;0,rozpis_final_tisk!L13)</f>
        <v>0</v>
      </c>
      <c r="M13" s="51" t="b">
        <f>IF(rozpis_final_tisk!M13&gt;0,rozpis_final_tisk!M13)</f>
        <v>0</v>
      </c>
      <c r="N13" s="43">
        <f>SUM(E13:M13)</f>
        <v>668</v>
      </c>
      <c r="O13" s="44">
        <f>AVERAGEIF(E13:M13,"&lt;&gt;0",E13:M13)</f>
        <v>167</v>
      </c>
      <c r="P13" s="45"/>
      <c r="V13" s="27"/>
      <c r="W13" s="55"/>
      <c r="X13" s="55"/>
      <c r="Y13" s="55"/>
      <c r="Z13" s="55"/>
      <c r="AA13" s="55"/>
    </row>
    <row r="14" spans="2:28" ht="16.5" customHeight="1" x14ac:dyDescent="0.25">
      <c r="B14" s="46" t="s">
        <v>17</v>
      </c>
      <c r="C14" s="47" t="str">
        <f>rozpis_final_tisk!B10</f>
        <v>Dana</v>
      </c>
      <c r="D14" s="48" t="str">
        <f>rozpis_final_tisk!D10</f>
        <v>Ž</v>
      </c>
      <c r="E14" s="49">
        <f>IF(rozpis_final_tisk!E10&gt;0,rozpis_final_tisk!E10)</f>
        <v>158</v>
      </c>
      <c r="F14" s="50">
        <f>IF(rozpis_final_tisk!F10&gt;0,rozpis_final_tisk!F10)</f>
        <v>148</v>
      </c>
      <c r="G14" s="50">
        <f>IF(rozpis_final_tisk!G10&gt;0,rozpis_final_tisk!G10)</f>
        <v>201</v>
      </c>
      <c r="H14" s="50">
        <f>IF(rozpis_final_tisk!H10&gt;0,rozpis_final_tisk!H10)</f>
        <v>154</v>
      </c>
      <c r="I14" s="50" t="b">
        <f>IF(rozpis_final_tisk!I10&gt;0,rozpis_final_tisk!I10)</f>
        <v>0</v>
      </c>
      <c r="J14" s="50" t="b">
        <f>IF(rozpis_final_tisk!J10&gt;0,rozpis_final_tisk!J10)</f>
        <v>0</v>
      </c>
      <c r="K14" s="50" t="b">
        <f>IF(rozpis_final_tisk!K10&gt;0,rozpis_final_tisk!K10)</f>
        <v>0</v>
      </c>
      <c r="L14" s="50" t="b">
        <f>IF(rozpis_final_tisk!L10&gt;0,rozpis_final_tisk!L10)</f>
        <v>0</v>
      </c>
      <c r="M14" s="51" t="b">
        <f>IF(rozpis_final_tisk!M10&gt;0,rozpis_final_tisk!M10)</f>
        <v>0</v>
      </c>
      <c r="N14" s="43">
        <f>SUM(E14:M14)</f>
        <v>661</v>
      </c>
      <c r="O14" s="44">
        <f>AVERAGEIF(E14:M14,"&lt;&gt;0",E14:M14)</f>
        <v>165.25</v>
      </c>
      <c r="P14" s="45"/>
      <c r="V14" s="27"/>
    </row>
    <row r="15" spans="2:28" ht="16.5" customHeight="1" x14ac:dyDescent="0.25">
      <c r="B15" s="46" t="s">
        <v>18</v>
      </c>
      <c r="C15" s="47" t="str">
        <f>rozpis_final_tisk!B45</f>
        <v>Libor</v>
      </c>
      <c r="D15" s="48" t="str">
        <f>rozpis_final_tisk!D45</f>
        <v>MK</v>
      </c>
      <c r="E15" s="49">
        <f>IF(rozpis_final_tisk!E45&gt;0,rozpis_final_tisk!E45)</f>
        <v>158</v>
      </c>
      <c r="F15" s="50">
        <f>IF(rozpis_final_tisk!F45&gt;0,rozpis_final_tisk!F45)</f>
        <v>177</v>
      </c>
      <c r="G15" s="50">
        <f>IF(rozpis_final_tisk!G45&gt;0,rozpis_final_tisk!G45)</f>
        <v>164</v>
      </c>
      <c r="H15" s="50">
        <f>IF(rozpis_final_tisk!H45&gt;0,rozpis_final_tisk!H45)</f>
        <v>152</v>
      </c>
      <c r="I15" s="50" t="b">
        <f>IF(rozpis_final_tisk!I45&gt;0,rozpis_final_tisk!I45)</f>
        <v>0</v>
      </c>
      <c r="J15" s="50" t="b">
        <f>IF(rozpis_final_tisk!J45&gt;0,rozpis_final_tisk!J45)</f>
        <v>0</v>
      </c>
      <c r="K15" s="50" t="b">
        <f>IF(rozpis_final_tisk!K45&gt;0,rozpis_final_tisk!K45)</f>
        <v>0</v>
      </c>
      <c r="L15" s="50" t="b">
        <f>IF(rozpis_final_tisk!L45&gt;0,rozpis_final_tisk!L45)</f>
        <v>0</v>
      </c>
      <c r="M15" s="51" t="b">
        <f>IF(rozpis_final_tisk!M45&gt;0,rozpis_final_tisk!M45)</f>
        <v>0</v>
      </c>
      <c r="N15" s="43">
        <f>SUM(E15:M15)</f>
        <v>651</v>
      </c>
      <c r="O15" s="44">
        <f>AVERAGEIF(E15:M15,"&lt;&gt;0",E15:M15)</f>
        <v>162.75</v>
      </c>
      <c r="P15" s="45"/>
      <c r="V15" s="27"/>
      <c r="W15" s="344" t="s">
        <v>121</v>
      </c>
      <c r="X15" s="345"/>
      <c r="Y15" s="345"/>
      <c r="Z15" s="345"/>
      <c r="AA15" s="346"/>
      <c r="AB15" s="56"/>
    </row>
    <row r="16" spans="2:28" ht="16.5" customHeight="1" x14ac:dyDescent="0.25">
      <c r="B16" s="46" t="s">
        <v>19</v>
      </c>
      <c r="C16" s="47" t="str">
        <f>rozpis_final_tisk!B30</f>
        <v>Jirka</v>
      </c>
      <c r="D16" s="48" t="str">
        <f>rozpis_final_tisk!D30</f>
        <v>MK</v>
      </c>
      <c r="E16" s="49">
        <f>IF(rozpis_final_tisk!E30&gt;0,rozpis_final_tisk!E30)</f>
        <v>167</v>
      </c>
      <c r="F16" s="50">
        <f>IF(rozpis_final_tisk!F30&gt;0,rozpis_final_tisk!F30)</f>
        <v>174</v>
      </c>
      <c r="G16" s="50">
        <f>IF(rozpis_final_tisk!G30&gt;0,rozpis_final_tisk!G30)</f>
        <v>140</v>
      </c>
      <c r="H16" s="50">
        <f>IF(rozpis_final_tisk!H30&gt;0,rozpis_final_tisk!H30)</f>
        <v>166</v>
      </c>
      <c r="I16" s="50" t="b">
        <f>IF(rozpis_final_tisk!I30&gt;0,rozpis_final_tisk!I30)</f>
        <v>0</v>
      </c>
      <c r="J16" s="50" t="b">
        <f>IF(rozpis_final_tisk!J30&gt;0,rozpis_final_tisk!J30)</f>
        <v>0</v>
      </c>
      <c r="K16" s="50" t="b">
        <f>IF(rozpis_final_tisk!K30&gt;0,rozpis_final_tisk!K30)</f>
        <v>0</v>
      </c>
      <c r="L16" s="50" t="b">
        <f>IF(rozpis_final_tisk!L30&gt;0,rozpis_final_tisk!L30)</f>
        <v>0</v>
      </c>
      <c r="M16" s="51" t="b">
        <f>IF(rozpis_final_tisk!M30&gt;0,rozpis_final_tisk!M30)</f>
        <v>0</v>
      </c>
      <c r="N16" s="43">
        <f>SUM(E16:M16)</f>
        <v>647</v>
      </c>
      <c r="O16" s="44">
        <f>AVERAGEIF(E16:M16,"&lt;&gt;0",E16:M16)</f>
        <v>161.75</v>
      </c>
      <c r="P16" s="45"/>
      <c r="V16" s="27"/>
      <c r="W16" s="347"/>
      <c r="X16" s="348"/>
      <c r="Y16" s="348"/>
      <c r="Z16" s="348"/>
      <c r="AA16" s="349"/>
      <c r="AB16" s="56"/>
    </row>
    <row r="17" spans="2:38" ht="16.5" customHeight="1" x14ac:dyDescent="0.25">
      <c r="B17" s="46" t="s">
        <v>20</v>
      </c>
      <c r="C17" s="47" t="str">
        <f>rozpis_final_tisk!B12</f>
        <v>Klára</v>
      </c>
      <c r="D17" s="48" t="str">
        <f>rozpis_final_tisk!D12</f>
        <v>Ž</v>
      </c>
      <c r="E17" s="49">
        <f>IF(rozpis_final_tisk!E12&gt;0,rozpis_final_tisk!E12)</f>
        <v>164</v>
      </c>
      <c r="F17" s="50">
        <f>IF(rozpis_final_tisk!F12&gt;0,rozpis_final_tisk!F12)</f>
        <v>174</v>
      </c>
      <c r="G17" s="50">
        <f>IF(rozpis_final_tisk!G12&gt;0,rozpis_final_tisk!G12)</f>
        <v>142</v>
      </c>
      <c r="H17" s="50">
        <f>IF(rozpis_final_tisk!H12&gt;0,rozpis_final_tisk!H12)</f>
        <v>158</v>
      </c>
      <c r="I17" s="50" t="b">
        <f>IF(rozpis_final_tisk!I12&gt;0,rozpis_final_tisk!I12)</f>
        <v>0</v>
      </c>
      <c r="J17" s="50" t="b">
        <f>IF(rozpis_final_tisk!J12&gt;0,rozpis_final_tisk!J12)</f>
        <v>0</v>
      </c>
      <c r="K17" s="50" t="b">
        <f>IF(rozpis_final_tisk!K12&gt;0,rozpis_final_tisk!K12)</f>
        <v>0</v>
      </c>
      <c r="L17" s="50" t="b">
        <f>IF(rozpis_final_tisk!L12&gt;0,rozpis_final_tisk!L12)</f>
        <v>0</v>
      </c>
      <c r="M17" s="51" t="b">
        <f>IF(rozpis_final_tisk!M12&gt;0,rozpis_final_tisk!M12)</f>
        <v>0</v>
      </c>
      <c r="N17" s="43">
        <f>SUM(E17:M17)</f>
        <v>638</v>
      </c>
      <c r="O17" s="44">
        <f>AVERAGEIF(E17:M17,"&lt;&gt;0",E17:M17)</f>
        <v>159.5</v>
      </c>
      <c r="P17" s="45"/>
      <c r="V17" s="27"/>
      <c r="W17" s="343" t="s">
        <v>100</v>
      </c>
      <c r="X17" s="343"/>
      <c r="Y17" s="343"/>
      <c r="Z17" s="343" t="s">
        <v>101</v>
      </c>
      <c r="AA17" s="343"/>
      <c r="AB17" s="56"/>
    </row>
    <row r="18" spans="2:38" ht="16.5" customHeight="1" x14ac:dyDescent="0.25">
      <c r="B18" s="46" t="s">
        <v>21</v>
      </c>
      <c r="C18" s="47" t="str">
        <f>rozpis_final_tisk!B29</f>
        <v>Mojka</v>
      </c>
      <c r="D18" s="48" t="str">
        <f>rozpis_final_tisk!D29</f>
        <v>MP</v>
      </c>
      <c r="E18" s="49">
        <f>IF(rozpis_final_tisk!E29&gt;0,rozpis_final_tisk!E29)</f>
        <v>158</v>
      </c>
      <c r="F18" s="50">
        <f>IF(rozpis_final_tisk!F29&gt;0,rozpis_final_tisk!F29)</f>
        <v>141</v>
      </c>
      <c r="G18" s="50">
        <f>IF(rozpis_final_tisk!G29&gt;0,rozpis_final_tisk!G29)</f>
        <v>174</v>
      </c>
      <c r="H18" s="50">
        <f>IF(rozpis_final_tisk!H29&gt;0,rozpis_final_tisk!H29)</f>
        <v>160</v>
      </c>
      <c r="I18" s="50" t="b">
        <f>IF(rozpis_final_tisk!I29&gt;0,rozpis_final_tisk!I29)</f>
        <v>0</v>
      </c>
      <c r="J18" s="50" t="b">
        <f>IF(rozpis_final_tisk!J29&gt;0,rozpis_final_tisk!J29)</f>
        <v>0</v>
      </c>
      <c r="K18" s="50" t="b">
        <f>IF(rozpis_final_tisk!K29&gt;0,rozpis_final_tisk!K29)</f>
        <v>0</v>
      </c>
      <c r="L18" s="50" t="b">
        <f>IF(rozpis_final_tisk!L29&gt;0,rozpis_final_tisk!L29)</f>
        <v>0</v>
      </c>
      <c r="M18" s="51" t="b">
        <f>IF(rozpis_final_tisk!M29&gt;0,rozpis_final_tisk!M29)</f>
        <v>0</v>
      </c>
      <c r="N18" s="43">
        <f>SUM(E18:M18)</f>
        <v>633</v>
      </c>
      <c r="O18" s="44">
        <f>AVERAGEIF(E18:M18,"&lt;&gt;0",E18:M18)</f>
        <v>158.25</v>
      </c>
      <c r="P18" s="45"/>
      <c r="V18" s="27"/>
      <c r="W18" s="52"/>
      <c r="X18" s="53" t="e">
        <f t="array" aca="1" ref="X18" ca="1">INDEX(AM96:AM117,SUMPRODUCT((BB96:BJ117=MAX(BB96:BJ117))*(IFERROR(AY96:AY117,"")=MAX(IFERROR(AY96:AY117,"")))*ROW(AY96:AY117))-95)</f>
        <v>#VALUE!</v>
      </c>
      <c r="Y18" s="54"/>
      <c r="Z18" s="342">
        <f ca="1">MAXA(E96:M107,E114:M123)</f>
        <v>199</v>
      </c>
      <c r="AA18" s="342"/>
      <c r="AB18" s="56"/>
    </row>
    <row r="19" spans="2:38" ht="16.5" customHeight="1" x14ac:dyDescent="0.25">
      <c r="B19" s="46" t="s">
        <v>22</v>
      </c>
      <c r="C19" s="47">
        <f>rozpis_final_tisk!B101</f>
        <v>0</v>
      </c>
      <c r="D19" s="48">
        <f>rozpis_final_tisk!D101</f>
        <v>0</v>
      </c>
      <c r="E19" s="49" t="b">
        <f>IF(rozpis_final_tisk!E101&gt;0,rozpis_final_tisk!E101)</f>
        <v>0</v>
      </c>
      <c r="F19" s="50" t="b">
        <f>IF(rozpis_final_tisk!F101&gt;0,rozpis_final_tisk!F101)</f>
        <v>0</v>
      </c>
      <c r="G19" s="50" t="b">
        <f>IF(rozpis_final_tisk!G101&gt;0,rozpis_final_tisk!G101)</f>
        <v>0</v>
      </c>
      <c r="H19" s="50" t="b">
        <f>IF(rozpis_final_tisk!H101&gt;0,rozpis_final_tisk!H101)</f>
        <v>0</v>
      </c>
      <c r="I19" s="50" t="b">
        <f>IF(rozpis_final_tisk!I101&gt;0,rozpis_final_tisk!I101)</f>
        <v>0</v>
      </c>
      <c r="J19" s="50" t="b">
        <f>IF(rozpis_final_tisk!J101&gt;0,rozpis_final_tisk!J101)</f>
        <v>0</v>
      </c>
      <c r="K19" s="50" t="b">
        <f>IF(rozpis_final_tisk!K101&gt;0,rozpis_final_tisk!K101)</f>
        <v>0</v>
      </c>
      <c r="L19" s="50" t="b">
        <f>IF(rozpis_final_tisk!L101&gt;0,rozpis_final_tisk!L101)</f>
        <v>0</v>
      </c>
      <c r="M19" s="51" t="b">
        <f>IF(rozpis_final_tisk!M101&gt;0,rozpis_final_tisk!M101)</f>
        <v>0</v>
      </c>
      <c r="N19" s="43">
        <f>SUM(E19:M19)</f>
        <v>0</v>
      </c>
      <c r="O19" s="44" t="e">
        <f>AVERAGEIF(E19:M19,"&lt;&gt;0",E19:M19)</f>
        <v>#DIV/0!</v>
      </c>
      <c r="P19" s="45"/>
      <c r="V19" s="27"/>
      <c r="W19" s="341" t="str">
        <f>pozvánka_ceny!B69</f>
        <v>Havana Club 0,7 l</v>
      </c>
      <c r="X19" s="341"/>
      <c r="Y19" s="341"/>
      <c r="Z19" s="341"/>
      <c r="AA19" s="341"/>
      <c r="AB19" s="56"/>
    </row>
    <row r="20" spans="2:38" ht="16.5" customHeight="1" x14ac:dyDescent="0.25">
      <c r="B20" s="46" t="s">
        <v>23</v>
      </c>
      <c r="C20" s="47">
        <f>rozpis_final_tisk!B100</f>
        <v>0</v>
      </c>
      <c r="D20" s="48">
        <f>rozpis_final_tisk!D100</f>
        <v>0</v>
      </c>
      <c r="E20" s="49" t="b">
        <f>IF(rozpis_final_tisk!E100&gt;0,rozpis_final_tisk!E100)</f>
        <v>0</v>
      </c>
      <c r="F20" s="50" t="b">
        <f>IF(rozpis_final_tisk!F100&gt;0,rozpis_final_tisk!F100)</f>
        <v>0</v>
      </c>
      <c r="G20" s="50" t="b">
        <f>IF(rozpis_final_tisk!G100&gt;0,rozpis_final_tisk!G100)</f>
        <v>0</v>
      </c>
      <c r="H20" s="50" t="b">
        <f>IF(rozpis_final_tisk!H100&gt;0,rozpis_final_tisk!H100)</f>
        <v>0</v>
      </c>
      <c r="I20" s="50" t="b">
        <f>IF(rozpis_final_tisk!I100&gt;0,rozpis_final_tisk!I100)</f>
        <v>0</v>
      </c>
      <c r="J20" s="50" t="b">
        <f>IF(rozpis_final_tisk!J100&gt;0,rozpis_final_tisk!J100)</f>
        <v>0</v>
      </c>
      <c r="K20" s="50" t="b">
        <f>IF(rozpis_final_tisk!K100&gt;0,rozpis_final_tisk!K100)</f>
        <v>0</v>
      </c>
      <c r="L20" s="50" t="b">
        <f>IF(rozpis_final_tisk!L100&gt;0,rozpis_final_tisk!L100)</f>
        <v>0</v>
      </c>
      <c r="M20" s="51" t="b">
        <f>IF(rozpis_final_tisk!M100&gt;0,rozpis_final_tisk!M100)</f>
        <v>0</v>
      </c>
      <c r="N20" s="43">
        <f>SUM(E20:M20)</f>
        <v>0</v>
      </c>
      <c r="O20" s="44" t="e">
        <f>AVERAGEIF(E20:M20,"&lt;&gt;0",E20:M20)</f>
        <v>#DIV/0!</v>
      </c>
      <c r="P20" s="45"/>
      <c r="V20" s="27"/>
      <c r="W20" s="57"/>
      <c r="X20" s="57"/>
      <c r="Y20" s="57"/>
      <c r="Z20" s="57"/>
      <c r="AA20" s="57"/>
    </row>
    <row r="21" spans="2:38" ht="16.5" customHeight="1" x14ac:dyDescent="0.25">
      <c r="B21" s="46" t="s">
        <v>24</v>
      </c>
      <c r="C21" s="47">
        <f>rozpis_final_tisk!B48</f>
        <v>0</v>
      </c>
      <c r="D21" s="48">
        <f>rozpis_final_tisk!D48</f>
        <v>0</v>
      </c>
      <c r="E21" s="49" t="b">
        <f>IF(rozpis_final_tisk!E48&gt;0,rozpis_final_tisk!E48)</f>
        <v>0</v>
      </c>
      <c r="F21" s="50" t="b">
        <f>IF(rozpis_final_tisk!F48&gt;0,rozpis_final_tisk!F48)</f>
        <v>0</v>
      </c>
      <c r="G21" s="50" t="b">
        <f>IF(rozpis_final_tisk!G48&gt;0,rozpis_final_tisk!G48)</f>
        <v>0</v>
      </c>
      <c r="H21" s="50" t="b">
        <f>IF(rozpis_final_tisk!H48&gt;0,rozpis_final_tisk!H48)</f>
        <v>0</v>
      </c>
      <c r="I21" s="50" t="b">
        <f>IF(rozpis_final_tisk!I48&gt;0,rozpis_final_tisk!I48)</f>
        <v>0</v>
      </c>
      <c r="J21" s="50" t="b">
        <f>IF(rozpis_final_tisk!J48&gt;0,rozpis_final_tisk!J48)</f>
        <v>0</v>
      </c>
      <c r="K21" s="50" t="b">
        <f>IF(rozpis_final_tisk!K48&gt;0,rozpis_final_tisk!K48)</f>
        <v>0</v>
      </c>
      <c r="L21" s="50" t="b">
        <f>IF(rozpis_final_tisk!L48&gt;0,rozpis_final_tisk!L48)</f>
        <v>0</v>
      </c>
      <c r="M21" s="51" t="b">
        <f>IF(rozpis_final_tisk!M48&gt;0,rozpis_final_tisk!M48)</f>
        <v>0</v>
      </c>
      <c r="N21" s="43">
        <f>SUM(E21:M21)</f>
        <v>0</v>
      </c>
      <c r="O21" s="44" t="e">
        <f>AVERAGEIF(E21:M21,"&lt;&gt;0",E21:M21)</f>
        <v>#DIV/0!</v>
      </c>
      <c r="P21" s="45"/>
      <c r="V21" s="27"/>
    </row>
    <row r="22" spans="2:38" ht="16.5" customHeight="1" x14ac:dyDescent="0.25">
      <c r="B22" s="46" t="s">
        <v>25</v>
      </c>
      <c r="C22" s="47">
        <f>rozpis_final_tisk!B46</f>
        <v>0</v>
      </c>
      <c r="D22" s="48">
        <f>rozpis_final_tisk!D46</f>
        <v>0</v>
      </c>
      <c r="E22" s="49" t="b">
        <f>IF(rozpis_final_tisk!E46&gt;0,rozpis_final_tisk!E46)</f>
        <v>0</v>
      </c>
      <c r="F22" s="50" t="b">
        <f>IF(rozpis_final_tisk!F46&gt;0,rozpis_final_tisk!F46)</f>
        <v>0</v>
      </c>
      <c r="G22" s="50" t="b">
        <f>IF(rozpis_final_tisk!G46&gt;0,rozpis_final_tisk!G46)</f>
        <v>0</v>
      </c>
      <c r="H22" s="50" t="b">
        <f>IF(rozpis_final_tisk!H46&gt;0,rozpis_final_tisk!H46)</f>
        <v>0</v>
      </c>
      <c r="I22" s="50" t="b">
        <f>IF(rozpis_final_tisk!I46&gt;0,rozpis_final_tisk!I46)</f>
        <v>0</v>
      </c>
      <c r="J22" s="50" t="b">
        <f>IF(rozpis_final_tisk!J46&gt;0,rozpis_final_tisk!J46)</f>
        <v>0</v>
      </c>
      <c r="K22" s="50" t="b">
        <f>IF(rozpis_final_tisk!K46&gt;0,rozpis_final_tisk!K46)</f>
        <v>0</v>
      </c>
      <c r="L22" s="50" t="b">
        <f>IF(rozpis_final_tisk!L46&gt;0,rozpis_final_tisk!L46)</f>
        <v>0</v>
      </c>
      <c r="M22" s="51" t="b">
        <f>IF(rozpis_final_tisk!M46&gt;0,rozpis_final_tisk!M46)</f>
        <v>0</v>
      </c>
      <c r="N22" s="43">
        <f>SUM(E22:M22)</f>
        <v>0</v>
      </c>
      <c r="O22" s="44" t="e">
        <f>AVERAGEIF(E22:M22,"&lt;&gt;0",E22:M22)</f>
        <v>#DIV/0!</v>
      </c>
      <c r="P22" s="45"/>
      <c r="V22" s="27"/>
      <c r="W22" s="344" t="s">
        <v>102</v>
      </c>
      <c r="X22" s="345"/>
      <c r="Y22" s="345"/>
      <c r="Z22" s="345"/>
      <c r="AA22" s="346"/>
    </row>
    <row r="23" spans="2:38" ht="16.5" customHeight="1" x14ac:dyDescent="0.25">
      <c r="B23" s="46" t="s">
        <v>26</v>
      </c>
      <c r="C23" s="47">
        <f>rozpis_final_tisk!B99</f>
        <v>0</v>
      </c>
      <c r="D23" s="48">
        <f>rozpis_final_tisk!D99</f>
        <v>0</v>
      </c>
      <c r="E23" s="49" t="b">
        <f>IF(rozpis_final_tisk!E99&gt;0,rozpis_final_tisk!E99)</f>
        <v>0</v>
      </c>
      <c r="F23" s="50" t="b">
        <f>IF(rozpis_final_tisk!F99&gt;0,rozpis_final_tisk!F99)</f>
        <v>0</v>
      </c>
      <c r="G23" s="50" t="b">
        <f>IF(rozpis_final_tisk!G99&gt;0,rozpis_final_tisk!G99)</f>
        <v>0</v>
      </c>
      <c r="H23" s="50" t="b">
        <f>IF(rozpis_final_tisk!H99&gt;0,rozpis_final_tisk!H99)</f>
        <v>0</v>
      </c>
      <c r="I23" s="50" t="b">
        <f>IF(rozpis_final_tisk!I99&gt;0,rozpis_final_tisk!I99)</f>
        <v>0</v>
      </c>
      <c r="J23" s="50" t="b">
        <f>IF(rozpis_final_tisk!J99&gt;0,rozpis_final_tisk!J99)</f>
        <v>0</v>
      </c>
      <c r="K23" s="50" t="b">
        <f>IF(rozpis_final_tisk!K99&gt;0,rozpis_final_tisk!K99)</f>
        <v>0</v>
      </c>
      <c r="L23" s="50" t="b">
        <f>IF(rozpis_final_tisk!L99&gt;0,rozpis_final_tisk!L99)</f>
        <v>0</v>
      </c>
      <c r="M23" s="51" t="b">
        <f>IF(rozpis_final_tisk!M99&gt;0,rozpis_final_tisk!M99)</f>
        <v>0</v>
      </c>
      <c r="N23" s="43">
        <f>SUM(E23:M23)</f>
        <v>0</v>
      </c>
      <c r="O23" s="44" t="e">
        <f>AVERAGEIF(E23:M23,"&lt;&gt;0",E23:M23)</f>
        <v>#DIV/0!</v>
      </c>
      <c r="P23" s="45"/>
      <c r="V23" s="27"/>
      <c r="W23" s="347"/>
      <c r="X23" s="348"/>
      <c r="Y23" s="348"/>
      <c r="Z23" s="348"/>
      <c r="AA23" s="349"/>
    </row>
    <row r="24" spans="2:38" ht="16.5" customHeight="1" x14ac:dyDescent="0.25">
      <c r="B24" s="46" t="s">
        <v>27</v>
      </c>
      <c r="C24" s="47">
        <f>rozpis_final_tisk!B98</f>
        <v>0</v>
      </c>
      <c r="D24" s="48">
        <f>rozpis_final_tisk!D98</f>
        <v>0</v>
      </c>
      <c r="E24" s="49" t="b">
        <f>IF(rozpis_final_tisk!E98&gt;0,rozpis_final_tisk!E98)</f>
        <v>0</v>
      </c>
      <c r="F24" s="50" t="b">
        <f>IF(rozpis_final_tisk!F98&gt;0,rozpis_final_tisk!F98)</f>
        <v>0</v>
      </c>
      <c r="G24" s="50" t="b">
        <f>IF(rozpis_final_tisk!G98&gt;0,rozpis_final_tisk!G98)</f>
        <v>0</v>
      </c>
      <c r="H24" s="50" t="b">
        <f>IF(rozpis_final_tisk!H98&gt;0,rozpis_final_tisk!H98)</f>
        <v>0</v>
      </c>
      <c r="I24" s="50" t="b">
        <f>IF(rozpis_final_tisk!I98&gt;0,rozpis_final_tisk!I98)</f>
        <v>0</v>
      </c>
      <c r="J24" s="50" t="b">
        <f>IF(rozpis_final_tisk!J98&gt;0,rozpis_final_tisk!J98)</f>
        <v>0</v>
      </c>
      <c r="K24" s="50" t="b">
        <f>IF(rozpis_final_tisk!K98&gt;0,rozpis_final_tisk!K98)</f>
        <v>0</v>
      </c>
      <c r="L24" s="50" t="b">
        <f>IF(rozpis_final_tisk!L98&gt;0,rozpis_final_tisk!L98)</f>
        <v>0</v>
      </c>
      <c r="M24" s="51" t="b">
        <f>IF(rozpis_final_tisk!M98&gt;0,rozpis_final_tisk!M98)</f>
        <v>0</v>
      </c>
      <c r="N24" s="43">
        <f>SUM(E24:M24)</f>
        <v>0</v>
      </c>
      <c r="O24" s="44" t="e">
        <f>AVERAGEIF(E24:M24,"&lt;&gt;0",E24:M24)</f>
        <v>#DIV/0!</v>
      </c>
      <c r="P24" s="45"/>
      <c r="V24" s="27"/>
      <c r="W24" s="343" t="s">
        <v>100</v>
      </c>
      <c r="X24" s="343"/>
      <c r="Y24" s="343"/>
      <c r="Z24" s="343" t="s">
        <v>101</v>
      </c>
      <c r="AA24" s="343"/>
    </row>
    <row r="25" spans="2:38" ht="16.5" customHeight="1" x14ac:dyDescent="0.25">
      <c r="B25" s="46" t="s">
        <v>28</v>
      </c>
      <c r="C25" s="47">
        <f>rozpis_final_tisk!B47</f>
        <v>0</v>
      </c>
      <c r="D25" s="48">
        <f>rozpis_final_tisk!D47</f>
        <v>0</v>
      </c>
      <c r="E25" s="49" t="b">
        <f>IF(rozpis_final_tisk!E47&gt;0,rozpis_final_tisk!E47)</f>
        <v>0</v>
      </c>
      <c r="F25" s="50" t="b">
        <f>IF(rozpis_final_tisk!F47&gt;0,rozpis_final_tisk!F47)</f>
        <v>0</v>
      </c>
      <c r="G25" s="50" t="b">
        <f>IF(rozpis_final_tisk!G47&gt;0,rozpis_final_tisk!G47)</f>
        <v>0</v>
      </c>
      <c r="H25" s="50" t="b">
        <f>IF(rozpis_final_tisk!H47&gt;0,rozpis_final_tisk!H47)</f>
        <v>0</v>
      </c>
      <c r="I25" s="50" t="b">
        <f>IF(rozpis_final_tisk!I47&gt;0,rozpis_final_tisk!I47)</f>
        <v>0</v>
      </c>
      <c r="J25" s="50" t="b">
        <f>IF(rozpis_final_tisk!J47&gt;0,rozpis_final_tisk!J47)</f>
        <v>0</v>
      </c>
      <c r="K25" s="50" t="b">
        <f>IF(rozpis_final_tisk!K47&gt;0,rozpis_final_tisk!K47)</f>
        <v>0</v>
      </c>
      <c r="L25" s="50" t="b">
        <f>IF(rozpis_final_tisk!L47&gt;0,rozpis_final_tisk!L47)</f>
        <v>0</v>
      </c>
      <c r="M25" s="51" t="b">
        <f>IF(rozpis_final_tisk!M47&gt;0,rozpis_final_tisk!M47)</f>
        <v>0</v>
      </c>
      <c r="N25" s="43">
        <f>SUM(E25:M25)</f>
        <v>0</v>
      </c>
      <c r="O25" s="44" t="e">
        <f>AVERAGEIF(E25:M25,"&lt;&gt;0",E25:M25)</f>
        <v>#DIV/0!</v>
      </c>
      <c r="P25" s="45"/>
      <c r="V25" s="27"/>
      <c r="W25" s="52"/>
      <c r="X25" s="53" t="e">
        <f t="array" aca="1" ref="X25" ca="1">INDEX(C80:C89,SUMPRODUCT((BB80:BJ89=MIN(IF(BB80:BJ89&lt;&gt;0,BB80:BJ89,"")))*(IFERROR(O80:O89,"")=MIN(IFERROR(O80:O89,"")))*ROW(O80:O89))-79)</f>
        <v>#VALUE!</v>
      </c>
      <c r="Y25" s="54"/>
      <c r="Z25" s="342">
        <f ca="1">(MIN(AC80:AK89))</f>
        <v>141</v>
      </c>
      <c r="AA25" s="342"/>
    </row>
    <row r="26" spans="2:38" ht="16.5" customHeight="1" x14ac:dyDescent="0.25">
      <c r="B26" s="46" t="s">
        <v>29</v>
      </c>
      <c r="C26" s="47">
        <f>rozpis_final_tisk!B83</f>
        <v>0</v>
      </c>
      <c r="D26" s="48">
        <f>rozpis_final_tisk!D83</f>
        <v>0</v>
      </c>
      <c r="E26" s="49" t="b">
        <f>IF(rozpis_final_tisk!E83&gt;0,rozpis_final_tisk!E83)</f>
        <v>0</v>
      </c>
      <c r="F26" s="50" t="b">
        <f>IF(rozpis_final_tisk!F83&gt;0,rozpis_final_tisk!F83)</f>
        <v>0</v>
      </c>
      <c r="G26" s="50" t="b">
        <f>IF(rozpis_final_tisk!G83&gt;0,rozpis_final_tisk!G83)</f>
        <v>0</v>
      </c>
      <c r="H26" s="50" t="b">
        <f>IF(rozpis_final_tisk!H83&gt;0,rozpis_final_tisk!H83)</f>
        <v>0</v>
      </c>
      <c r="I26" s="50" t="b">
        <f>IF(rozpis_final_tisk!I83&gt;0,rozpis_final_tisk!I83)</f>
        <v>0</v>
      </c>
      <c r="J26" s="50" t="b">
        <f>IF(rozpis_final_tisk!J83&gt;0,rozpis_final_tisk!J83)</f>
        <v>0</v>
      </c>
      <c r="K26" s="50" t="b">
        <f>IF(rozpis_final_tisk!K83&gt;0,rozpis_final_tisk!K83)</f>
        <v>0</v>
      </c>
      <c r="L26" s="50" t="b">
        <f>IF(rozpis_final_tisk!L83&gt;0,rozpis_final_tisk!L83)</f>
        <v>0</v>
      </c>
      <c r="M26" s="51" t="b">
        <f>IF(rozpis_final_tisk!M83&gt;0,rozpis_final_tisk!M83)</f>
        <v>0</v>
      </c>
      <c r="N26" s="43">
        <f>SUM(E26:M26)</f>
        <v>0</v>
      </c>
      <c r="O26" s="44" t="e">
        <f>AVERAGEIF(E26:M26,"&lt;&gt;0",E26:M26)</f>
        <v>#DIV/0!</v>
      </c>
      <c r="P26" s="45"/>
      <c r="V26" s="27"/>
      <c r="W26" s="341" t="str">
        <f>pozvánka_ceny!B71</f>
        <v>J. P. Chenet - medium dry 0,2 l</v>
      </c>
      <c r="X26" s="341"/>
      <c r="Y26" s="341"/>
      <c r="Z26" s="341"/>
      <c r="AA26" s="341"/>
    </row>
    <row r="27" spans="2:38" ht="16.5" customHeight="1" x14ac:dyDescent="0.25">
      <c r="B27" s="46" t="s">
        <v>30</v>
      </c>
      <c r="C27" s="47">
        <f>rozpis_final_tisk!B136</f>
        <v>0</v>
      </c>
      <c r="D27" s="48">
        <f>rozpis_final_tisk!D136</f>
        <v>0</v>
      </c>
      <c r="E27" s="49" t="b">
        <f>IF(rozpis_final_tisk!E136&gt;0,rozpis_final_tisk!E136)</f>
        <v>0</v>
      </c>
      <c r="F27" s="50" t="b">
        <f>IF(rozpis_final_tisk!F136&gt;0,rozpis_final_tisk!F136)</f>
        <v>0</v>
      </c>
      <c r="G27" s="50" t="b">
        <f>IF(rozpis_final_tisk!G136&gt;0,rozpis_final_tisk!G136)</f>
        <v>0</v>
      </c>
      <c r="H27" s="50" t="b">
        <f>IF(rozpis_final_tisk!H136&gt;0,rozpis_final_tisk!H136)</f>
        <v>0</v>
      </c>
      <c r="I27" s="50" t="b">
        <f>IF(rozpis_final_tisk!I136&gt;0,rozpis_final_tisk!I136)</f>
        <v>0</v>
      </c>
      <c r="J27" s="50" t="b">
        <f>IF(rozpis_final_tisk!J136&gt;0,rozpis_final_tisk!J136)</f>
        <v>0</v>
      </c>
      <c r="K27" s="50" t="b">
        <f>IF(rozpis_final_tisk!K136&gt;0,rozpis_final_tisk!K136)</f>
        <v>0</v>
      </c>
      <c r="L27" s="50" t="b">
        <f>IF(rozpis_final_tisk!L136&gt;0,rozpis_final_tisk!L136)</f>
        <v>0</v>
      </c>
      <c r="M27" s="51" t="b">
        <f>IF(rozpis_final_tisk!M136&gt;0,rozpis_final_tisk!M136)</f>
        <v>0</v>
      </c>
      <c r="N27" s="43">
        <f>SUM(E27:M27)</f>
        <v>0</v>
      </c>
      <c r="O27" s="44" t="e">
        <f>AVERAGEIF(E27:M27,"&lt;&gt;0",E27:M27)</f>
        <v>#DIV/0!</v>
      </c>
      <c r="P27" s="45"/>
      <c r="V27" s="27"/>
      <c r="W27" s="55"/>
      <c r="X27" s="55"/>
      <c r="Y27" s="55"/>
      <c r="Z27" s="55"/>
      <c r="AA27" s="55"/>
    </row>
    <row r="28" spans="2:38" ht="16.5" customHeight="1" x14ac:dyDescent="0.25">
      <c r="B28" s="46" t="s">
        <v>31</v>
      </c>
      <c r="C28" s="47">
        <f>rozpis_final_tisk!B82</f>
        <v>0</v>
      </c>
      <c r="D28" s="48">
        <f>rozpis_final_tisk!D82</f>
        <v>0</v>
      </c>
      <c r="E28" s="49" t="b">
        <f>IF(rozpis_final_tisk!E82&gt;0,rozpis_final_tisk!E82)</f>
        <v>0</v>
      </c>
      <c r="F28" s="50" t="b">
        <f>IF(rozpis_final_tisk!F82&gt;0,rozpis_final_tisk!F82)</f>
        <v>0</v>
      </c>
      <c r="G28" s="50" t="b">
        <f>IF(rozpis_final_tisk!G82&gt;0,rozpis_final_tisk!G82)</f>
        <v>0</v>
      </c>
      <c r="H28" s="50" t="b">
        <f>IF(rozpis_final_tisk!H82&gt;0,rozpis_final_tisk!H82)</f>
        <v>0</v>
      </c>
      <c r="I28" s="50" t="b">
        <f>IF(rozpis_final_tisk!I82&gt;0,rozpis_final_tisk!I82)</f>
        <v>0</v>
      </c>
      <c r="J28" s="50" t="b">
        <f>IF(rozpis_final_tisk!J82&gt;0,rozpis_final_tisk!J82)</f>
        <v>0</v>
      </c>
      <c r="K28" s="50" t="b">
        <f>IF(rozpis_final_tisk!K82&gt;0,rozpis_final_tisk!K82)</f>
        <v>0</v>
      </c>
      <c r="L28" s="50" t="b">
        <f>IF(rozpis_final_tisk!L82&gt;0,rozpis_final_tisk!L82)</f>
        <v>0</v>
      </c>
      <c r="M28" s="51" t="b">
        <f>IF(rozpis_final_tisk!M82&gt;0,rozpis_final_tisk!M82)</f>
        <v>0</v>
      </c>
      <c r="N28" s="43">
        <f>SUM(E28:M28)</f>
        <v>0</v>
      </c>
      <c r="O28" s="44" t="e">
        <f>AVERAGEIF(E28:M28,"&lt;&gt;0",E28:M28)</f>
        <v>#DIV/0!</v>
      </c>
      <c r="P28" s="45"/>
      <c r="V28" s="27"/>
    </row>
    <row r="29" spans="2:38" ht="16.5" customHeight="1" x14ac:dyDescent="0.25">
      <c r="B29" s="46" t="s">
        <v>32</v>
      </c>
      <c r="C29" s="47">
        <f>rozpis_final_tisk!B135</f>
        <v>0</v>
      </c>
      <c r="D29" s="48">
        <f>rozpis_final_tisk!D135</f>
        <v>0</v>
      </c>
      <c r="E29" s="49" t="b">
        <f>IF(rozpis_final_tisk!E135&gt;0,rozpis_final_tisk!E135)</f>
        <v>0</v>
      </c>
      <c r="F29" s="50" t="b">
        <f>IF(rozpis_final_tisk!F135&gt;0,rozpis_final_tisk!F135)</f>
        <v>0</v>
      </c>
      <c r="G29" s="50" t="b">
        <f>IF(rozpis_final_tisk!G135&gt;0,rozpis_final_tisk!G135)</f>
        <v>0</v>
      </c>
      <c r="H29" s="50" t="b">
        <f>IF(rozpis_final_tisk!H135&gt;0,rozpis_final_tisk!H135)</f>
        <v>0</v>
      </c>
      <c r="I29" s="50" t="b">
        <f>IF(rozpis_final_tisk!I135&gt;0,rozpis_final_tisk!I135)</f>
        <v>0</v>
      </c>
      <c r="J29" s="50" t="b">
        <f>IF(rozpis_final_tisk!J135&gt;0,rozpis_final_tisk!J135)</f>
        <v>0</v>
      </c>
      <c r="K29" s="50" t="b">
        <f>IF(rozpis_final_tisk!K135&gt;0,rozpis_final_tisk!K135)</f>
        <v>0</v>
      </c>
      <c r="L29" s="50" t="b">
        <f>IF(rozpis_final_tisk!L135&gt;0,rozpis_final_tisk!L135)</f>
        <v>0</v>
      </c>
      <c r="M29" s="51" t="b">
        <f>IF(rozpis_final_tisk!M135&gt;0,rozpis_final_tisk!M135)</f>
        <v>0</v>
      </c>
      <c r="N29" s="43">
        <f>SUM(E29:M29)</f>
        <v>0</v>
      </c>
      <c r="O29" s="44" t="e">
        <f>AVERAGEIF(E29:M29,"&lt;&gt;0",E29:M29)</f>
        <v>#DIV/0!</v>
      </c>
      <c r="P29" s="45"/>
      <c r="V29" s="27"/>
      <c r="W29" s="343" t="s">
        <v>122</v>
      </c>
      <c r="X29" s="343"/>
      <c r="Y29" s="343"/>
      <c r="Z29" s="343"/>
      <c r="AA29" s="343"/>
      <c r="AB29" s="56"/>
    </row>
    <row r="30" spans="2:38" ht="16.5" customHeight="1" x14ac:dyDescent="0.25">
      <c r="B30" s="46" t="s">
        <v>33</v>
      </c>
      <c r="C30" s="47">
        <f>rozpis_final_tisk!B81</f>
        <v>0</v>
      </c>
      <c r="D30" s="48">
        <f>rozpis_final_tisk!D81</f>
        <v>0</v>
      </c>
      <c r="E30" s="49" t="b">
        <f>IF(rozpis_final_tisk!E81&gt;0,rozpis_final_tisk!E81)</f>
        <v>0</v>
      </c>
      <c r="F30" s="50" t="b">
        <f>IF(rozpis_final_tisk!F81&gt;0,rozpis_final_tisk!F81)</f>
        <v>0</v>
      </c>
      <c r="G30" s="50" t="b">
        <f>IF(rozpis_final_tisk!G81&gt;0,rozpis_final_tisk!G81)</f>
        <v>0</v>
      </c>
      <c r="H30" s="50" t="b">
        <f>IF(rozpis_final_tisk!H81&gt;0,rozpis_final_tisk!H81)</f>
        <v>0</v>
      </c>
      <c r="I30" s="50" t="b">
        <f>IF(rozpis_final_tisk!I81&gt;0,rozpis_final_tisk!I81)</f>
        <v>0</v>
      </c>
      <c r="J30" s="50" t="b">
        <f>IF(rozpis_final_tisk!J81&gt;0,rozpis_final_tisk!J81)</f>
        <v>0</v>
      </c>
      <c r="K30" s="50" t="b">
        <f>IF(rozpis_final_tisk!K81&gt;0,rozpis_final_tisk!K81)</f>
        <v>0</v>
      </c>
      <c r="L30" s="50" t="b">
        <f>IF(rozpis_final_tisk!L81&gt;0,rozpis_final_tisk!L81)</f>
        <v>0</v>
      </c>
      <c r="M30" s="51" t="b">
        <f>IF(rozpis_final_tisk!M81&gt;0,rozpis_final_tisk!M81)</f>
        <v>0</v>
      </c>
      <c r="N30" s="43">
        <f>SUM(E30:M30)</f>
        <v>0</v>
      </c>
      <c r="O30" s="44" t="e">
        <f>AVERAGEIF(E30:M30,"&lt;&gt;0",E30:M30)</f>
        <v>#DIV/0!</v>
      </c>
      <c r="P30" s="45"/>
      <c r="V30" s="27"/>
      <c r="W30" s="343"/>
      <c r="X30" s="343"/>
      <c r="Y30" s="343"/>
      <c r="Z30" s="343"/>
      <c r="AA30" s="343"/>
      <c r="AB30" s="56"/>
    </row>
    <row r="31" spans="2:38" ht="16.5" customHeight="1" x14ac:dyDescent="0.25">
      <c r="B31" s="46" t="s">
        <v>34</v>
      </c>
      <c r="C31" s="47">
        <f>rozpis_final_tisk!B134</f>
        <v>0</v>
      </c>
      <c r="D31" s="48">
        <f>rozpis_final_tisk!D134</f>
        <v>0</v>
      </c>
      <c r="E31" s="49" t="b">
        <f>IF(rozpis_final_tisk!E134&gt;0,rozpis_final_tisk!E134)</f>
        <v>0</v>
      </c>
      <c r="F31" s="50" t="b">
        <f>IF(rozpis_final_tisk!F134&gt;0,rozpis_final_tisk!F134)</f>
        <v>0</v>
      </c>
      <c r="G31" s="50" t="b">
        <f>IF(rozpis_final_tisk!G134&gt;0,rozpis_final_tisk!G134)</f>
        <v>0</v>
      </c>
      <c r="H31" s="50" t="b">
        <f>IF(rozpis_final_tisk!H134&gt;0,rozpis_final_tisk!H134)</f>
        <v>0</v>
      </c>
      <c r="I31" s="50" t="b">
        <f>IF(rozpis_final_tisk!I134&gt;0,rozpis_final_tisk!I134)</f>
        <v>0</v>
      </c>
      <c r="J31" s="50" t="b">
        <f>IF(rozpis_final_tisk!J134&gt;0,rozpis_final_tisk!J134)</f>
        <v>0</v>
      </c>
      <c r="K31" s="50" t="b">
        <f>IF(rozpis_final_tisk!K134&gt;0,rozpis_final_tisk!K134)</f>
        <v>0</v>
      </c>
      <c r="L31" s="50" t="b">
        <f>IF(rozpis_final_tisk!L134&gt;0,rozpis_final_tisk!L134)</f>
        <v>0</v>
      </c>
      <c r="M31" s="51" t="b">
        <f>IF(rozpis_final_tisk!M134&gt;0,rozpis_final_tisk!M134)</f>
        <v>0</v>
      </c>
      <c r="N31" s="43">
        <f>SUM(E31:M31)</f>
        <v>0</v>
      </c>
      <c r="O31" s="44" t="e">
        <f>AVERAGEIF(E31:M31,"&lt;&gt;0",E31:M31)</f>
        <v>#DIV/0!</v>
      </c>
      <c r="P31" s="45"/>
      <c r="V31" s="27"/>
      <c r="W31" s="343" t="s">
        <v>100</v>
      </c>
      <c r="X31" s="343"/>
      <c r="Y31" s="343"/>
      <c r="Z31" s="343" t="s">
        <v>101</v>
      </c>
      <c r="AA31" s="343"/>
      <c r="AB31" s="56"/>
    </row>
    <row r="32" spans="2:38" ht="16.5" customHeight="1" x14ac:dyDescent="0.25">
      <c r="B32" s="46" t="s">
        <v>35</v>
      </c>
      <c r="C32" s="47">
        <f>rozpis_final_tisk!B80</f>
        <v>0</v>
      </c>
      <c r="D32" s="48">
        <f>rozpis_final_tisk!D80</f>
        <v>0</v>
      </c>
      <c r="E32" s="49" t="b">
        <f>IF(rozpis_final_tisk!E80&gt;0,rozpis_final_tisk!E80)</f>
        <v>0</v>
      </c>
      <c r="F32" s="50" t="b">
        <f>IF(rozpis_final_tisk!F80&gt;0,rozpis_final_tisk!F80)</f>
        <v>0</v>
      </c>
      <c r="G32" s="50" t="b">
        <f>IF(rozpis_final_tisk!G80&gt;0,rozpis_final_tisk!G80)</f>
        <v>0</v>
      </c>
      <c r="H32" s="50" t="b">
        <f>IF(rozpis_final_tisk!H80&gt;0,rozpis_final_tisk!H80)</f>
        <v>0</v>
      </c>
      <c r="I32" s="50" t="b">
        <f>IF(rozpis_final_tisk!I80&gt;0,rozpis_final_tisk!I80)</f>
        <v>0</v>
      </c>
      <c r="J32" s="50" t="b">
        <f>IF(rozpis_final_tisk!J80&gt;0,rozpis_final_tisk!J80)</f>
        <v>0</v>
      </c>
      <c r="K32" s="50" t="b">
        <f>IF(rozpis_final_tisk!K80&gt;0,rozpis_final_tisk!K80)</f>
        <v>0</v>
      </c>
      <c r="L32" s="50" t="b">
        <f>IF(rozpis_final_tisk!L80&gt;0,rozpis_final_tisk!L80)</f>
        <v>0</v>
      </c>
      <c r="M32" s="51" t="b">
        <f>IF(rozpis_final_tisk!M80&gt;0,rozpis_final_tisk!M80)</f>
        <v>0</v>
      </c>
      <c r="N32" s="43">
        <f>SUM(E32:M32)</f>
        <v>0</v>
      </c>
      <c r="O32" s="44" t="e">
        <f>AVERAGEIF(E32:M32,"&lt;&gt;0",E32:M32)</f>
        <v>#DIV/0!</v>
      </c>
      <c r="P32" s="45"/>
      <c r="V32" s="27"/>
      <c r="W32" s="52"/>
      <c r="X32" s="53" t="e">
        <f t="array" aca="1" ref="X32" ca="1">INDEX(AM96:AM117,SUMPRODUCT((BB96:BJ117=MIN(IF(BB96:BJ117&lt;&gt;0,BB96:BJ117,"")))*(IFERROR(AY96:AY117,"")=MIN(IFERROR(AY96:AY117,"")))*ROW(AY96:AY117))-95)</f>
        <v>#VALUE!</v>
      </c>
      <c r="Y32" s="54"/>
      <c r="Z32" s="342">
        <f ca="1">(MIN(AC96:AK107,AC114:AK123))</f>
        <v>140</v>
      </c>
      <c r="AA32" s="342"/>
      <c r="AB32" s="56"/>
      <c r="AL32" s="58"/>
    </row>
    <row r="33" spans="2:28" ht="16.5" customHeight="1" x14ac:dyDescent="0.25">
      <c r="B33" s="46" t="s">
        <v>36</v>
      </c>
      <c r="C33" s="47">
        <f>rozpis_final_tisk!B133</f>
        <v>0</v>
      </c>
      <c r="D33" s="48">
        <f>rozpis_final_tisk!D133</f>
        <v>0</v>
      </c>
      <c r="E33" s="49" t="b">
        <f>IF(rozpis_final_tisk!E133&gt;0,rozpis_final_tisk!E133)</f>
        <v>0</v>
      </c>
      <c r="F33" s="50" t="b">
        <f>IF(rozpis_final_tisk!F133&gt;0,rozpis_final_tisk!F133)</f>
        <v>0</v>
      </c>
      <c r="G33" s="50" t="b">
        <f>IF(rozpis_final_tisk!G133&gt;0,rozpis_final_tisk!G133)</f>
        <v>0</v>
      </c>
      <c r="H33" s="50" t="b">
        <f>IF(rozpis_final_tisk!H133&gt;0,rozpis_final_tisk!H133)</f>
        <v>0</v>
      </c>
      <c r="I33" s="50" t="b">
        <f>IF(rozpis_final_tisk!I133&gt;0,rozpis_final_tisk!I133)</f>
        <v>0</v>
      </c>
      <c r="J33" s="50" t="b">
        <f>IF(rozpis_final_tisk!J133&gt;0,rozpis_final_tisk!J133)</f>
        <v>0</v>
      </c>
      <c r="K33" s="50" t="b">
        <f>IF(rozpis_final_tisk!K133&gt;0,rozpis_final_tisk!K133)</f>
        <v>0</v>
      </c>
      <c r="L33" s="50" t="b">
        <f>IF(rozpis_final_tisk!L133&gt;0,rozpis_final_tisk!L133)</f>
        <v>0</v>
      </c>
      <c r="M33" s="51" t="b">
        <f>IF(rozpis_final_tisk!M133&gt;0,rozpis_final_tisk!M133)</f>
        <v>0</v>
      </c>
      <c r="N33" s="43">
        <f>SUM(E33:M33)</f>
        <v>0</v>
      </c>
      <c r="O33" s="44" t="e">
        <f>AVERAGEIF(E33:M33,"&lt;&gt;0",E33:M33)</f>
        <v>#DIV/0!</v>
      </c>
      <c r="P33" s="45"/>
      <c r="V33" s="27"/>
      <c r="W33" s="341" t="str">
        <f>pozvánka_ceny!B73</f>
        <v>J. P. Chenet - brut 0,2 l</v>
      </c>
      <c r="X33" s="341"/>
      <c r="Y33" s="341"/>
      <c r="Z33" s="341"/>
      <c r="AA33" s="341"/>
      <c r="AB33" s="56"/>
    </row>
    <row r="34" spans="2:28" ht="16.5" customHeight="1" x14ac:dyDescent="0.25">
      <c r="B34" s="46" t="s">
        <v>37</v>
      </c>
      <c r="C34" s="47">
        <f>rozpis_final_tisk!B66</f>
        <v>0</v>
      </c>
      <c r="D34" s="48">
        <f>rozpis_final_tisk!D66</f>
        <v>0</v>
      </c>
      <c r="E34" s="49" t="b">
        <f>IF(rozpis_final_tisk!E66&gt;0,rozpis_final_tisk!E66)</f>
        <v>0</v>
      </c>
      <c r="F34" s="50" t="b">
        <f>IF(rozpis_final_tisk!F66&gt;0,rozpis_final_tisk!F66)</f>
        <v>0</v>
      </c>
      <c r="G34" s="50" t="b">
        <f>IF(rozpis_final_tisk!G66&gt;0,rozpis_final_tisk!G66)</f>
        <v>0</v>
      </c>
      <c r="H34" s="50" t="b">
        <f>IF(rozpis_final_tisk!H66&gt;0,rozpis_final_tisk!H66)</f>
        <v>0</v>
      </c>
      <c r="I34" s="50" t="b">
        <f>IF(rozpis_final_tisk!I66&gt;0,rozpis_final_tisk!I66)</f>
        <v>0</v>
      </c>
      <c r="J34" s="50" t="b">
        <f>IF(rozpis_final_tisk!J66&gt;0,rozpis_final_tisk!J66)</f>
        <v>0</v>
      </c>
      <c r="K34" s="50" t="b">
        <f>IF(rozpis_final_tisk!K66&gt;0,rozpis_final_tisk!K66)</f>
        <v>0</v>
      </c>
      <c r="L34" s="50" t="b">
        <f>IF(rozpis_final_tisk!L66&gt;0,rozpis_final_tisk!L66)</f>
        <v>0</v>
      </c>
      <c r="M34" s="51" t="b">
        <f>IF(rozpis_final_tisk!M66&gt;0,rozpis_final_tisk!M66)</f>
        <v>0</v>
      </c>
      <c r="N34" s="43">
        <f>SUM(E34:M34)</f>
        <v>0</v>
      </c>
      <c r="O34" s="44" t="e">
        <f>AVERAGEIF(E34:M34,"&lt;&gt;0",E34:M34)</f>
        <v>#DIV/0!</v>
      </c>
      <c r="P34" s="45"/>
      <c r="V34" s="27"/>
    </row>
    <row r="35" spans="2:28" ht="16.5" customHeight="1" x14ac:dyDescent="0.25">
      <c r="B35" s="46" t="s">
        <v>38</v>
      </c>
      <c r="C35" s="47">
        <f>rozpis_final_tisk!B118</f>
        <v>0</v>
      </c>
      <c r="D35" s="48">
        <f>rozpis_final_tisk!D118</f>
        <v>0</v>
      </c>
      <c r="E35" s="49" t="b">
        <f>IF(rozpis_final_tisk!E118&gt;0,rozpis_final_tisk!E118)</f>
        <v>0</v>
      </c>
      <c r="F35" s="50" t="b">
        <f>IF(rozpis_final_tisk!F118&gt;0,rozpis_final_tisk!F118)</f>
        <v>0</v>
      </c>
      <c r="G35" s="50" t="b">
        <f>IF(rozpis_final_tisk!G118&gt;0,rozpis_final_tisk!G118)</f>
        <v>0</v>
      </c>
      <c r="H35" s="50" t="b">
        <f>IF(rozpis_final_tisk!H118&gt;0,rozpis_final_tisk!H118)</f>
        <v>0</v>
      </c>
      <c r="I35" s="50" t="b">
        <f>IF(rozpis_final_tisk!I118&gt;0,rozpis_final_tisk!I118)</f>
        <v>0</v>
      </c>
      <c r="J35" s="50" t="b">
        <f>IF(rozpis_final_tisk!J118&gt;0,rozpis_final_tisk!J118)</f>
        <v>0</v>
      </c>
      <c r="K35" s="50" t="b">
        <f>IF(rozpis_final_tisk!K118&gt;0,rozpis_final_tisk!K118)</f>
        <v>0</v>
      </c>
      <c r="L35" s="50" t="b">
        <f>IF(rozpis_final_tisk!L118&gt;0,rozpis_final_tisk!L118)</f>
        <v>0</v>
      </c>
      <c r="M35" s="51" t="b">
        <f>IF(rozpis_final_tisk!M118&gt;0,rozpis_final_tisk!M118)</f>
        <v>0</v>
      </c>
      <c r="N35" s="43">
        <f>SUM(E35:M35)</f>
        <v>0</v>
      </c>
      <c r="O35" s="44" t="e">
        <f>AVERAGEIF(E35:M35,"&lt;&gt;0",E35:M35)</f>
        <v>#DIV/0!</v>
      </c>
      <c r="P35" s="45"/>
      <c r="V35" s="27"/>
    </row>
    <row r="36" spans="2:28" ht="16.5" customHeight="1" x14ac:dyDescent="0.25">
      <c r="B36" s="46" t="s">
        <v>39</v>
      </c>
      <c r="C36" s="47">
        <f>rozpis_final_tisk!B117</f>
        <v>0</v>
      </c>
      <c r="D36" s="48">
        <f>rozpis_final_tisk!D117</f>
        <v>0</v>
      </c>
      <c r="E36" s="49" t="b">
        <f>IF(rozpis_final_tisk!E117&gt;0,rozpis_final_tisk!E117)</f>
        <v>0</v>
      </c>
      <c r="F36" s="50" t="b">
        <f>IF(rozpis_final_tisk!F117&gt;0,rozpis_final_tisk!F117)</f>
        <v>0</v>
      </c>
      <c r="G36" s="50" t="b">
        <f>IF(rozpis_final_tisk!G117&gt;0,rozpis_final_tisk!G117)</f>
        <v>0</v>
      </c>
      <c r="H36" s="50" t="b">
        <f>IF(rozpis_final_tisk!H117&gt;0,rozpis_final_tisk!H117)</f>
        <v>0</v>
      </c>
      <c r="I36" s="50" t="b">
        <f>IF(rozpis_final_tisk!I117&gt;0,rozpis_final_tisk!I117)</f>
        <v>0</v>
      </c>
      <c r="J36" s="50" t="b">
        <f>IF(rozpis_final_tisk!J117&gt;0,rozpis_final_tisk!J117)</f>
        <v>0</v>
      </c>
      <c r="K36" s="50" t="b">
        <f>IF(rozpis_final_tisk!K117&gt;0,rozpis_final_tisk!K117)</f>
        <v>0</v>
      </c>
      <c r="L36" s="50" t="b">
        <f>IF(rozpis_final_tisk!L117&gt;0,rozpis_final_tisk!L117)</f>
        <v>0</v>
      </c>
      <c r="M36" s="51" t="b">
        <f>IF(rozpis_final_tisk!M117&gt;0,rozpis_final_tisk!M117)</f>
        <v>0</v>
      </c>
      <c r="N36" s="43">
        <f>SUM(E36:M36)</f>
        <v>0</v>
      </c>
      <c r="O36" s="44" t="e">
        <f>AVERAGEIF(E36:M36,"&lt;&gt;0",E36:M36)</f>
        <v>#DIV/0!</v>
      </c>
      <c r="P36" s="45"/>
      <c r="V36" s="27"/>
    </row>
    <row r="37" spans="2:28" ht="16.5" customHeight="1" x14ac:dyDescent="0.25">
      <c r="B37" s="46" t="s">
        <v>40</v>
      </c>
      <c r="C37" s="47">
        <f>rozpis_final_tisk!B65</f>
        <v>0</v>
      </c>
      <c r="D37" s="48">
        <f>rozpis_final_tisk!D65</f>
        <v>0</v>
      </c>
      <c r="E37" s="49" t="b">
        <f>IF(rozpis_final_tisk!E65&gt;0,rozpis_final_tisk!E65)</f>
        <v>0</v>
      </c>
      <c r="F37" s="50" t="b">
        <f>IF(rozpis_final_tisk!F65&gt;0,rozpis_final_tisk!F65)</f>
        <v>0</v>
      </c>
      <c r="G37" s="50" t="b">
        <f>IF(rozpis_final_tisk!G65&gt;0,rozpis_final_tisk!G65)</f>
        <v>0</v>
      </c>
      <c r="H37" s="50" t="b">
        <f>IF(rozpis_final_tisk!H65&gt;0,rozpis_final_tisk!H65)</f>
        <v>0</v>
      </c>
      <c r="I37" s="50" t="b">
        <f>IF(rozpis_final_tisk!I65&gt;0,rozpis_final_tisk!I65)</f>
        <v>0</v>
      </c>
      <c r="J37" s="50" t="b">
        <f>IF(rozpis_final_tisk!J65&gt;0,rozpis_final_tisk!J65)</f>
        <v>0</v>
      </c>
      <c r="K37" s="50" t="b">
        <f>IF(rozpis_final_tisk!K65&gt;0,rozpis_final_tisk!K65)</f>
        <v>0</v>
      </c>
      <c r="L37" s="50" t="b">
        <f>IF(rozpis_final_tisk!L65&gt;0,rozpis_final_tisk!L65)</f>
        <v>0</v>
      </c>
      <c r="M37" s="51" t="b">
        <f>IF(rozpis_final_tisk!M65&gt;0,rozpis_final_tisk!M65)</f>
        <v>0</v>
      </c>
      <c r="N37" s="43">
        <f>SUM(E37:M37)</f>
        <v>0</v>
      </c>
      <c r="O37" s="44" t="e">
        <f>AVERAGEIF(E37:M37,"&lt;&gt;0",E37:M37)</f>
        <v>#DIV/0!</v>
      </c>
      <c r="P37" s="45"/>
      <c r="V37" s="27"/>
    </row>
    <row r="38" spans="2:28" ht="16.5" customHeight="1" x14ac:dyDescent="0.25">
      <c r="B38" s="46" t="s">
        <v>41</v>
      </c>
      <c r="C38" s="47">
        <f>rozpis_final_tisk!B116</f>
        <v>0</v>
      </c>
      <c r="D38" s="48">
        <f>rozpis_final_tisk!D116</f>
        <v>0</v>
      </c>
      <c r="E38" s="49" t="b">
        <f>IF(rozpis_final_tisk!E116&gt;0,rozpis_final_tisk!E116)</f>
        <v>0</v>
      </c>
      <c r="F38" s="50" t="b">
        <f>IF(rozpis_final_tisk!F116&gt;0,rozpis_final_tisk!F116)</f>
        <v>0</v>
      </c>
      <c r="G38" s="50" t="b">
        <f>IF(rozpis_final_tisk!G116&gt;0,rozpis_final_tisk!G116)</f>
        <v>0</v>
      </c>
      <c r="H38" s="50" t="b">
        <f>IF(rozpis_final_tisk!H116&gt;0,rozpis_final_tisk!H116)</f>
        <v>0</v>
      </c>
      <c r="I38" s="50" t="b">
        <f>IF(rozpis_final_tisk!I116&gt;0,rozpis_final_tisk!I116)</f>
        <v>0</v>
      </c>
      <c r="J38" s="50" t="b">
        <f>IF(rozpis_final_tisk!J116&gt;0,rozpis_final_tisk!J116)</f>
        <v>0</v>
      </c>
      <c r="K38" s="50" t="b">
        <f>IF(rozpis_final_tisk!K116&gt;0,rozpis_final_tisk!K116)</f>
        <v>0</v>
      </c>
      <c r="L38" s="50" t="b">
        <f>IF(rozpis_final_tisk!L116&gt;0,rozpis_final_tisk!L116)</f>
        <v>0</v>
      </c>
      <c r="M38" s="51" t="b">
        <f>IF(rozpis_final_tisk!M116&gt;0,rozpis_final_tisk!M116)</f>
        <v>0</v>
      </c>
      <c r="N38" s="43">
        <f>SUM(E38:M38)</f>
        <v>0</v>
      </c>
      <c r="O38" s="44" t="e">
        <f>AVERAGEIF(E38:M38,"&lt;&gt;0",E38:M38)</f>
        <v>#DIV/0!</v>
      </c>
      <c r="P38" s="45"/>
      <c r="V38" s="27"/>
    </row>
    <row r="39" spans="2:28" ht="16.5" customHeight="1" x14ac:dyDescent="0.25">
      <c r="B39" s="46" t="s">
        <v>42</v>
      </c>
      <c r="C39" s="47">
        <f>rozpis_final_tisk!B64</f>
        <v>0</v>
      </c>
      <c r="D39" s="48">
        <f>rozpis_final_tisk!D64</f>
        <v>0</v>
      </c>
      <c r="E39" s="49" t="b">
        <f>IF(rozpis_final_tisk!E64&gt;0,rozpis_final_tisk!E64)</f>
        <v>0</v>
      </c>
      <c r="F39" s="50" t="b">
        <f>IF(rozpis_final_tisk!F64&gt;0,rozpis_final_tisk!F64)</f>
        <v>0</v>
      </c>
      <c r="G39" s="50" t="b">
        <f>IF(rozpis_final_tisk!G64&gt;0,rozpis_final_tisk!G64)</f>
        <v>0</v>
      </c>
      <c r="H39" s="50" t="b">
        <f>IF(rozpis_final_tisk!H64&gt;0,rozpis_final_tisk!H64)</f>
        <v>0</v>
      </c>
      <c r="I39" s="50" t="b">
        <f>IF(rozpis_final_tisk!I64&gt;0,rozpis_final_tisk!I64)</f>
        <v>0</v>
      </c>
      <c r="J39" s="50" t="b">
        <f>IF(rozpis_final_tisk!J64&gt;0,rozpis_final_tisk!J64)</f>
        <v>0</v>
      </c>
      <c r="K39" s="50" t="b">
        <f>IF(rozpis_final_tisk!K64&gt;0,rozpis_final_tisk!K64)</f>
        <v>0</v>
      </c>
      <c r="L39" s="50" t="b">
        <f>IF(rozpis_final_tisk!L64&gt;0,rozpis_final_tisk!L64)</f>
        <v>0</v>
      </c>
      <c r="M39" s="51" t="b">
        <f>IF(rozpis_final_tisk!M64&gt;0,rozpis_final_tisk!M64)</f>
        <v>0</v>
      </c>
      <c r="N39" s="43">
        <f>SUM(E39:M39)</f>
        <v>0</v>
      </c>
      <c r="O39" s="44" t="e">
        <f>AVERAGEIF(E39:M39,"&lt;&gt;0",E39:M39)</f>
        <v>#DIV/0!</v>
      </c>
      <c r="P39" s="45"/>
      <c r="V39" s="27"/>
    </row>
    <row r="40" spans="2:28" ht="16.5" customHeight="1" x14ac:dyDescent="0.25">
      <c r="B40" s="46" t="s">
        <v>65</v>
      </c>
      <c r="C40" s="47">
        <f>rozpis_final_tisk!B115</f>
        <v>0</v>
      </c>
      <c r="D40" s="48">
        <f>rozpis_final_tisk!D115</f>
        <v>0</v>
      </c>
      <c r="E40" s="49" t="b">
        <f>IF(rozpis_final_tisk!E115&gt;0,rozpis_final_tisk!E115)</f>
        <v>0</v>
      </c>
      <c r="F40" s="50" t="b">
        <f>IF(rozpis_final_tisk!F115&gt;0,rozpis_final_tisk!F115)</f>
        <v>0</v>
      </c>
      <c r="G40" s="50" t="b">
        <f>IF(rozpis_final_tisk!G115&gt;0,rozpis_final_tisk!G115)</f>
        <v>0</v>
      </c>
      <c r="H40" s="50" t="b">
        <f>IF(rozpis_final_tisk!H115&gt;0,rozpis_final_tisk!H115)</f>
        <v>0</v>
      </c>
      <c r="I40" s="50" t="b">
        <f>IF(rozpis_final_tisk!I115&gt;0,rozpis_final_tisk!I115)</f>
        <v>0</v>
      </c>
      <c r="J40" s="50" t="b">
        <f>IF(rozpis_final_tisk!J115&gt;0,rozpis_final_tisk!J115)</f>
        <v>0</v>
      </c>
      <c r="K40" s="50" t="b">
        <f>IF(rozpis_final_tisk!K115&gt;0,rozpis_final_tisk!K115)</f>
        <v>0</v>
      </c>
      <c r="L40" s="50" t="b">
        <f>IF(rozpis_final_tisk!L115&gt;0,rozpis_final_tisk!L115)</f>
        <v>0</v>
      </c>
      <c r="M40" s="51" t="b">
        <f>IF(rozpis_final_tisk!M115&gt;0,rozpis_final_tisk!M115)</f>
        <v>0</v>
      </c>
      <c r="N40" s="43">
        <f>SUM(E40:M40)</f>
        <v>0</v>
      </c>
      <c r="O40" s="44" t="e">
        <f>AVERAGEIF(E40:M40,"&lt;&gt;0",E40:M40)</f>
        <v>#DIV/0!</v>
      </c>
      <c r="P40" s="45"/>
      <c r="V40" s="27"/>
    </row>
    <row r="41" spans="2:28" ht="16.5" customHeight="1" thickBot="1" x14ac:dyDescent="0.3">
      <c r="B41" s="59" t="s">
        <v>66</v>
      </c>
      <c r="C41" s="60">
        <f>rozpis_final_tisk!B63</f>
        <v>0</v>
      </c>
      <c r="D41" s="61">
        <f>rozpis_final_tisk!D63</f>
        <v>0</v>
      </c>
      <c r="E41" s="49" t="b">
        <f>IF(rozpis_final_tisk!E63&gt;0,rozpis_final_tisk!E63)</f>
        <v>0</v>
      </c>
      <c r="F41" s="50" t="b">
        <f>IF(rozpis_final_tisk!F63&gt;0,rozpis_final_tisk!F63)</f>
        <v>0</v>
      </c>
      <c r="G41" s="50" t="b">
        <f>IF(rozpis_final_tisk!G63&gt;0,rozpis_final_tisk!G63)</f>
        <v>0</v>
      </c>
      <c r="H41" s="50" t="b">
        <f>IF(rozpis_final_tisk!H63&gt;0,rozpis_final_tisk!H63)</f>
        <v>0</v>
      </c>
      <c r="I41" s="50" t="b">
        <f>IF(rozpis_final_tisk!I63&gt;0,rozpis_final_tisk!I63)</f>
        <v>0</v>
      </c>
      <c r="J41" s="50" t="b">
        <f>IF(rozpis_final_tisk!J63&gt;0,rozpis_final_tisk!J63)</f>
        <v>0</v>
      </c>
      <c r="K41" s="50" t="b">
        <f>IF(rozpis_final_tisk!K63&gt;0,rozpis_final_tisk!K63)</f>
        <v>0</v>
      </c>
      <c r="L41" s="50" t="b">
        <f>IF(rozpis_final_tisk!L63&gt;0,rozpis_final_tisk!L63)</f>
        <v>0</v>
      </c>
      <c r="M41" s="51" t="b">
        <f>IF(rozpis_final_tisk!M63&gt;0,rozpis_final_tisk!M63)</f>
        <v>0</v>
      </c>
      <c r="N41" s="43">
        <f>SUM(E41:M41)</f>
        <v>0</v>
      </c>
      <c r="O41" s="44" t="e">
        <f>AVERAGEIF(E41:M41,"&lt;&gt;0",E41:M41)</f>
        <v>#DIV/0!</v>
      </c>
      <c r="P41" s="45"/>
      <c r="V41" s="27"/>
    </row>
    <row r="42" spans="2:28" ht="16.5" hidden="1" customHeight="1" x14ac:dyDescent="0.25">
      <c r="B42" s="257"/>
      <c r="C42" s="258"/>
      <c r="D42" s="259"/>
      <c r="E42" s="40"/>
      <c r="F42" s="86"/>
      <c r="G42" s="86"/>
      <c r="H42" s="86"/>
      <c r="I42" s="86"/>
      <c r="J42" s="86"/>
      <c r="K42" s="86"/>
      <c r="L42" s="86"/>
      <c r="M42" s="87"/>
      <c r="N42" s="43"/>
      <c r="O42" s="44"/>
      <c r="P42" s="45"/>
      <c r="V42" s="27"/>
    </row>
    <row r="43" spans="2:28" ht="16.5" hidden="1" customHeight="1" x14ac:dyDescent="0.25">
      <c r="B43" s="257"/>
      <c r="C43" s="258"/>
      <c r="D43" s="259"/>
      <c r="E43" s="40"/>
      <c r="F43" s="86"/>
      <c r="G43" s="86"/>
      <c r="H43" s="86"/>
      <c r="I43" s="86"/>
      <c r="J43" s="86"/>
      <c r="K43" s="86"/>
      <c r="L43" s="86"/>
      <c r="M43" s="87"/>
      <c r="N43" s="43"/>
      <c r="O43" s="44"/>
      <c r="P43" s="45"/>
      <c r="V43" s="27"/>
    </row>
    <row r="44" spans="2:28" ht="16.5" hidden="1" customHeight="1" x14ac:dyDescent="0.25">
      <c r="B44" s="257"/>
      <c r="C44" s="258"/>
      <c r="D44" s="259"/>
      <c r="E44" s="40"/>
      <c r="F44" s="86"/>
      <c r="G44" s="86"/>
      <c r="H44" s="86"/>
      <c r="I44" s="86"/>
      <c r="J44" s="86"/>
      <c r="K44" s="86"/>
      <c r="L44" s="86"/>
      <c r="M44" s="87"/>
      <c r="N44" s="43"/>
      <c r="O44" s="44"/>
      <c r="P44" s="45"/>
      <c r="V44" s="27"/>
    </row>
    <row r="45" spans="2:28" ht="16.5" hidden="1" customHeight="1" x14ac:dyDescent="0.25">
      <c r="B45" s="257"/>
      <c r="C45" s="258"/>
      <c r="D45" s="259"/>
      <c r="E45" s="40"/>
      <c r="F45" s="86"/>
      <c r="G45" s="86"/>
      <c r="H45" s="86"/>
      <c r="I45" s="86"/>
      <c r="J45" s="86"/>
      <c r="K45" s="86"/>
      <c r="L45" s="86"/>
      <c r="M45" s="87"/>
      <c r="N45" s="43"/>
      <c r="O45" s="44"/>
      <c r="P45" s="45"/>
      <c r="V45" s="27"/>
    </row>
    <row r="46" spans="2:28" ht="16.5" hidden="1" customHeight="1" x14ac:dyDescent="0.25">
      <c r="B46" s="257"/>
      <c r="C46" s="258"/>
      <c r="D46" s="259"/>
      <c r="E46" s="40"/>
      <c r="F46" s="86"/>
      <c r="G46" s="86"/>
      <c r="H46" s="86"/>
      <c r="I46" s="86"/>
      <c r="J46" s="86"/>
      <c r="K46" s="86"/>
      <c r="L46" s="86"/>
      <c r="M46" s="87"/>
      <c r="N46" s="43"/>
      <c r="O46" s="44"/>
      <c r="P46" s="45"/>
      <c r="V46" s="27"/>
    </row>
    <row r="47" spans="2:28" ht="16.5" hidden="1" customHeight="1" x14ac:dyDescent="0.25">
      <c r="B47" s="257"/>
      <c r="C47" s="258"/>
      <c r="D47" s="259"/>
      <c r="E47" s="40"/>
      <c r="F47" s="86"/>
      <c r="G47" s="86"/>
      <c r="H47" s="86"/>
      <c r="I47" s="86"/>
      <c r="J47" s="86"/>
      <c r="K47" s="86"/>
      <c r="L47" s="86"/>
      <c r="M47" s="87"/>
      <c r="N47" s="43"/>
      <c r="O47" s="44"/>
      <c r="P47" s="45"/>
      <c r="V47" s="27"/>
    </row>
    <row r="48" spans="2:28" ht="16.5" hidden="1" customHeight="1" x14ac:dyDescent="0.25">
      <c r="B48" s="257"/>
      <c r="C48" s="258"/>
      <c r="D48" s="259"/>
      <c r="E48" s="40"/>
      <c r="F48" s="86"/>
      <c r="G48" s="86"/>
      <c r="H48" s="86"/>
      <c r="I48" s="86"/>
      <c r="J48" s="86"/>
      <c r="K48" s="86"/>
      <c r="L48" s="86"/>
      <c r="M48" s="87"/>
      <c r="N48" s="43"/>
      <c r="O48" s="44"/>
      <c r="P48" s="45"/>
      <c r="V48" s="27"/>
    </row>
    <row r="49" spans="2:22" ht="16.5" hidden="1" customHeight="1" x14ac:dyDescent="0.25">
      <c r="B49" s="257"/>
      <c r="C49" s="258"/>
      <c r="D49" s="259"/>
      <c r="E49" s="40"/>
      <c r="F49" s="86"/>
      <c r="G49" s="86"/>
      <c r="H49" s="86"/>
      <c r="I49" s="86"/>
      <c r="J49" s="86"/>
      <c r="K49" s="86"/>
      <c r="L49" s="86"/>
      <c r="M49" s="87"/>
      <c r="N49" s="43"/>
      <c r="O49" s="44"/>
      <c r="P49" s="45"/>
      <c r="V49" s="27"/>
    </row>
    <row r="50" spans="2:22" ht="16.5" hidden="1" customHeight="1" x14ac:dyDescent="0.25">
      <c r="B50" s="257"/>
      <c r="C50" s="258"/>
      <c r="D50" s="259"/>
      <c r="E50" s="40"/>
      <c r="F50" s="86"/>
      <c r="G50" s="86"/>
      <c r="H50" s="86"/>
      <c r="I50" s="86"/>
      <c r="J50" s="86"/>
      <c r="K50" s="86"/>
      <c r="L50" s="86"/>
      <c r="M50" s="87"/>
      <c r="N50" s="43"/>
      <c r="O50" s="44"/>
      <c r="P50" s="45"/>
      <c r="V50" s="27"/>
    </row>
    <row r="51" spans="2:22" ht="16.5" hidden="1" customHeight="1" x14ac:dyDescent="0.25">
      <c r="B51" s="257"/>
      <c r="C51" s="258"/>
      <c r="D51" s="259"/>
      <c r="E51" s="40"/>
      <c r="F51" s="86"/>
      <c r="G51" s="86"/>
      <c r="H51" s="86"/>
      <c r="I51" s="86"/>
      <c r="J51" s="86"/>
      <c r="K51" s="86"/>
      <c r="L51" s="86"/>
      <c r="M51" s="87"/>
      <c r="N51" s="43"/>
      <c r="O51" s="44"/>
      <c r="P51" s="45"/>
      <c r="V51" s="27"/>
    </row>
    <row r="52" spans="2:22" ht="16.5" hidden="1" customHeight="1" x14ac:dyDescent="0.25">
      <c r="B52" s="257"/>
      <c r="C52" s="258"/>
      <c r="D52" s="259"/>
      <c r="E52" s="40"/>
      <c r="F52" s="86"/>
      <c r="G52" s="86"/>
      <c r="H52" s="86"/>
      <c r="I52" s="86"/>
      <c r="J52" s="86"/>
      <c r="K52" s="86"/>
      <c r="L52" s="86"/>
      <c r="M52" s="87"/>
      <c r="N52" s="43"/>
      <c r="O52" s="44"/>
      <c r="P52" s="45"/>
      <c r="V52" s="27"/>
    </row>
    <row r="53" spans="2:22" ht="16.5" hidden="1" customHeight="1" x14ac:dyDescent="0.25">
      <c r="B53" s="257"/>
      <c r="C53" s="258"/>
      <c r="D53" s="259"/>
      <c r="E53" s="40"/>
      <c r="F53" s="86"/>
      <c r="G53" s="86"/>
      <c r="H53" s="86"/>
      <c r="I53" s="86"/>
      <c r="J53" s="86"/>
      <c r="K53" s="86"/>
      <c r="L53" s="86"/>
      <c r="M53" s="87"/>
      <c r="N53" s="43"/>
      <c r="O53" s="44"/>
      <c r="P53" s="45"/>
      <c r="V53" s="27"/>
    </row>
    <row r="54" spans="2:22" ht="16.5" hidden="1" customHeight="1" x14ac:dyDescent="0.25">
      <c r="B54" s="257"/>
      <c r="C54" s="258"/>
      <c r="D54" s="259"/>
      <c r="E54" s="40"/>
      <c r="F54" s="86"/>
      <c r="G54" s="86"/>
      <c r="H54" s="86"/>
      <c r="I54" s="86"/>
      <c r="J54" s="86"/>
      <c r="K54" s="86"/>
      <c r="L54" s="86"/>
      <c r="M54" s="87"/>
      <c r="N54" s="43"/>
      <c r="O54" s="44"/>
      <c r="P54" s="45"/>
      <c r="V54" s="27"/>
    </row>
    <row r="55" spans="2:22" ht="16.5" hidden="1" customHeight="1" x14ac:dyDescent="0.25">
      <c r="B55" s="257"/>
      <c r="C55" s="258"/>
      <c r="D55" s="259"/>
      <c r="E55" s="40"/>
      <c r="F55" s="86"/>
      <c r="G55" s="86"/>
      <c r="H55" s="86"/>
      <c r="I55" s="86"/>
      <c r="J55" s="86"/>
      <c r="K55" s="86"/>
      <c r="L55" s="86"/>
      <c r="M55" s="87"/>
      <c r="N55" s="43"/>
      <c r="O55" s="44"/>
      <c r="P55" s="45"/>
      <c r="V55" s="27"/>
    </row>
    <row r="56" spans="2:22" ht="16.5" hidden="1" customHeight="1" x14ac:dyDescent="0.25">
      <c r="B56" s="257"/>
      <c r="C56" s="258"/>
      <c r="D56" s="259"/>
      <c r="E56" s="40"/>
      <c r="F56" s="86"/>
      <c r="G56" s="86"/>
      <c r="H56" s="86"/>
      <c r="I56" s="86"/>
      <c r="J56" s="86"/>
      <c r="K56" s="86"/>
      <c r="L56" s="86"/>
      <c r="M56" s="87"/>
      <c r="N56" s="43"/>
      <c r="O56" s="44"/>
      <c r="P56" s="45"/>
      <c r="V56" s="27"/>
    </row>
    <row r="57" spans="2:22" ht="16.5" hidden="1" customHeight="1" x14ac:dyDescent="0.25">
      <c r="B57" s="257"/>
      <c r="C57" s="258"/>
      <c r="D57" s="259"/>
      <c r="E57" s="40"/>
      <c r="F57" s="86"/>
      <c r="G57" s="86"/>
      <c r="H57" s="86"/>
      <c r="I57" s="86"/>
      <c r="J57" s="86"/>
      <c r="K57" s="86"/>
      <c r="L57" s="86"/>
      <c r="M57" s="87"/>
      <c r="N57" s="43"/>
      <c r="O57" s="44"/>
      <c r="P57" s="45"/>
      <c r="V57" s="27"/>
    </row>
    <row r="58" spans="2:22" ht="16.5" hidden="1" customHeight="1" x14ac:dyDescent="0.25">
      <c r="B58" s="257"/>
      <c r="C58" s="258"/>
      <c r="D58" s="259"/>
      <c r="E58" s="40"/>
      <c r="F58" s="86"/>
      <c r="G58" s="86"/>
      <c r="H58" s="86"/>
      <c r="I58" s="86"/>
      <c r="J58" s="86"/>
      <c r="K58" s="86"/>
      <c r="L58" s="86"/>
      <c r="M58" s="87"/>
      <c r="N58" s="43"/>
      <c r="O58" s="44"/>
      <c r="P58" s="45"/>
      <c r="V58" s="27"/>
    </row>
    <row r="59" spans="2:22" ht="16.5" hidden="1" customHeight="1" x14ac:dyDescent="0.25">
      <c r="B59" s="257"/>
      <c r="C59" s="258"/>
      <c r="D59" s="259"/>
      <c r="E59" s="40"/>
      <c r="F59" s="86"/>
      <c r="G59" s="86"/>
      <c r="H59" s="86"/>
      <c r="I59" s="86"/>
      <c r="J59" s="86"/>
      <c r="K59" s="86"/>
      <c r="L59" s="86"/>
      <c r="M59" s="87"/>
      <c r="N59" s="43"/>
      <c r="O59" s="44"/>
      <c r="P59" s="45"/>
      <c r="V59" s="27"/>
    </row>
    <row r="60" spans="2:22" ht="16.5" hidden="1" customHeight="1" x14ac:dyDescent="0.25">
      <c r="B60" s="257"/>
      <c r="C60" s="258"/>
      <c r="D60" s="259"/>
      <c r="E60" s="40"/>
      <c r="F60" s="86"/>
      <c r="G60" s="86"/>
      <c r="H60" s="86"/>
      <c r="I60" s="86"/>
      <c r="J60" s="86"/>
      <c r="K60" s="86"/>
      <c r="L60" s="86"/>
      <c r="M60" s="87"/>
      <c r="N60" s="43"/>
      <c r="O60" s="44"/>
      <c r="P60" s="45"/>
      <c r="V60" s="27"/>
    </row>
    <row r="61" spans="2:22" ht="16.5" hidden="1" customHeight="1" x14ac:dyDescent="0.25">
      <c r="B61" s="257"/>
      <c r="C61" s="258"/>
      <c r="D61" s="259"/>
      <c r="E61" s="40"/>
      <c r="F61" s="86"/>
      <c r="G61" s="86"/>
      <c r="H61" s="86"/>
      <c r="I61" s="86"/>
      <c r="J61" s="86"/>
      <c r="K61" s="86"/>
      <c r="L61" s="86"/>
      <c r="M61" s="87"/>
      <c r="N61" s="43"/>
      <c r="O61" s="44"/>
      <c r="P61" s="45"/>
      <c r="V61" s="27"/>
    </row>
    <row r="62" spans="2:22" ht="16.5" hidden="1" customHeight="1" x14ac:dyDescent="0.25">
      <c r="B62" s="257"/>
      <c r="C62" s="258"/>
      <c r="D62" s="259"/>
      <c r="E62" s="40"/>
      <c r="F62" s="86"/>
      <c r="G62" s="86"/>
      <c r="H62" s="86"/>
      <c r="I62" s="86"/>
      <c r="J62" s="86"/>
      <c r="K62" s="86"/>
      <c r="L62" s="86"/>
      <c r="M62" s="87"/>
      <c r="N62" s="43"/>
      <c r="O62" s="44"/>
      <c r="P62" s="45"/>
      <c r="V62" s="27"/>
    </row>
    <row r="63" spans="2:22" ht="16.5" hidden="1" customHeight="1" x14ac:dyDescent="0.25">
      <c r="B63" s="257"/>
      <c r="C63" s="258"/>
      <c r="D63" s="259"/>
      <c r="E63" s="40"/>
      <c r="F63" s="86"/>
      <c r="G63" s="86"/>
      <c r="H63" s="86"/>
      <c r="I63" s="86"/>
      <c r="J63" s="86"/>
      <c r="K63" s="86"/>
      <c r="L63" s="86"/>
      <c r="M63" s="87"/>
      <c r="N63" s="43"/>
      <c r="O63" s="44"/>
      <c r="P63" s="45"/>
      <c r="V63" s="27"/>
    </row>
    <row r="64" spans="2:22" ht="16.5" hidden="1" customHeight="1" x14ac:dyDescent="0.25">
      <c r="B64" s="257"/>
      <c r="C64" s="258"/>
      <c r="D64" s="259"/>
      <c r="E64" s="40"/>
      <c r="F64" s="86"/>
      <c r="G64" s="86"/>
      <c r="H64" s="86"/>
      <c r="I64" s="86"/>
      <c r="J64" s="86"/>
      <c r="K64" s="86"/>
      <c r="L64" s="86"/>
      <c r="M64" s="87"/>
      <c r="N64" s="43"/>
      <c r="O64" s="44"/>
      <c r="P64" s="45"/>
      <c r="V64" s="27"/>
    </row>
    <row r="65" spans="2:62" ht="16.5" hidden="1" customHeight="1" x14ac:dyDescent="0.25">
      <c r="B65" s="257"/>
      <c r="C65" s="258"/>
      <c r="D65" s="259"/>
      <c r="E65" s="40"/>
      <c r="F65" s="86"/>
      <c r="G65" s="86"/>
      <c r="H65" s="86"/>
      <c r="I65" s="86"/>
      <c r="J65" s="86"/>
      <c r="K65" s="86"/>
      <c r="L65" s="86"/>
      <c r="M65" s="87"/>
      <c r="N65" s="43"/>
      <c r="O65" s="44"/>
      <c r="P65" s="45"/>
      <c r="V65" s="27"/>
    </row>
    <row r="66" spans="2:62" ht="16.5" hidden="1" customHeight="1" x14ac:dyDescent="0.25">
      <c r="B66" s="257"/>
      <c r="C66" s="258"/>
      <c r="D66" s="259"/>
      <c r="E66" s="40"/>
      <c r="F66" s="86"/>
      <c r="G66" s="86"/>
      <c r="H66" s="86"/>
      <c r="I66" s="86"/>
      <c r="J66" s="86"/>
      <c r="K66" s="86"/>
      <c r="L66" s="86"/>
      <c r="M66" s="87"/>
      <c r="N66" s="43"/>
      <c r="O66" s="44"/>
      <c r="P66" s="45"/>
      <c r="V66" s="27"/>
    </row>
    <row r="67" spans="2:62" ht="16.5" hidden="1" customHeight="1" x14ac:dyDescent="0.25">
      <c r="B67" s="257"/>
      <c r="C67" s="258"/>
      <c r="D67" s="259"/>
      <c r="E67" s="40"/>
      <c r="F67" s="86"/>
      <c r="G67" s="86"/>
      <c r="H67" s="86"/>
      <c r="I67" s="86"/>
      <c r="J67" s="86"/>
      <c r="K67" s="86"/>
      <c r="L67" s="86"/>
      <c r="M67" s="87"/>
      <c r="N67" s="43"/>
      <c r="O67" s="44"/>
      <c r="P67" s="45"/>
      <c r="V67" s="27"/>
    </row>
    <row r="68" spans="2:62" ht="16.5" hidden="1" customHeight="1" x14ac:dyDescent="0.25">
      <c r="B68" s="257"/>
      <c r="C68" s="258"/>
      <c r="D68" s="259"/>
      <c r="E68" s="40"/>
      <c r="F68" s="86"/>
      <c r="G68" s="86"/>
      <c r="H68" s="86"/>
      <c r="I68" s="86"/>
      <c r="J68" s="86"/>
      <c r="K68" s="86"/>
      <c r="L68" s="86"/>
      <c r="M68" s="87"/>
      <c r="N68" s="43"/>
      <c r="O68" s="44"/>
      <c r="P68" s="45"/>
      <c r="V68" s="27"/>
    </row>
    <row r="69" spans="2:62" ht="16.5" hidden="1" customHeight="1" x14ac:dyDescent="0.25">
      <c r="B69" s="257"/>
      <c r="C69" s="258"/>
      <c r="D69" s="259"/>
      <c r="E69" s="40"/>
      <c r="F69" s="86"/>
      <c r="G69" s="86"/>
      <c r="H69" s="86"/>
      <c r="I69" s="86"/>
      <c r="J69" s="86"/>
      <c r="K69" s="86"/>
      <c r="L69" s="86"/>
      <c r="M69" s="87"/>
      <c r="N69" s="43"/>
      <c r="O69" s="44"/>
      <c r="P69" s="45"/>
      <c r="V69" s="27"/>
    </row>
    <row r="70" spans="2:62" ht="16.5" hidden="1" customHeight="1" x14ac:dyDescent="0.25">
      <c r="B70" s="257"/>
      <c r="C70" s="258"/>
      <c r="D70" s="259"/>
      <c r="E70" s="40"/>
      <c r="F70" s="86"/>
      <c r="G70" s="86"/>
      <c r="H70" s="86"/>
      <c r="I70" s="86"/>
      <c r="J70" s="86"/>
      <c r="K70" s="86"/>
      <c r="L70" s="86"/>
      <c r="M70" s="87"/>
      <c r="N70" s="43"/>
      <c r="O70" s="44"/>
      <c r="P70" s="45"/>
      <c r="V70" s="27"/>
    </row>
    <row r="71" spans="2:62" ht="16.5" hidden="1" customHeight="1" x14ac:dyDescent="0.25">
      <c r="B71" s="257"/>
      <c r="C71" s="258"/>
      <c r="D71" s="259"/>
      <c r="E71" s="40"/>
      <c r="F71" s="86"/>
      <c r="G71" s="86"/>
      <c r="H71" s="86"/>
      <c r="I71" s="86"/>
      <c r="J71" s="86"/>
      <c r="K71" s="86"/>
      <c r="L71" s="86"/>
      <c r="M71" s="87"/>
      <c r="N71" s="43"/>
      <c r="O71" s="44"/>
      <c r="P71" s="45"/>
      <c r="V71" s="27"/>
    </row>
    <row r="72" spans="2:62" ht="16.5" hidden="1" customHeight="1" x14ac:dyDescent="0.25">
      <c r="B72" s="257"/>
      <c r="C72" s="258"/>
      <c r="D72" s="259"/>
      <c r="E72" s="40"/>
      <c r="F72" s="86"/>
      <c r="G72" s="86"/>
      <c r="H72" s="86"/>
      <c r="I72" s="86"/>
      <c r="J72" s="86"/>
      <c r="K72" s="86"/>
      <c r="L72" s="86"/>
      <c r="M72" s="87"/>
      <c r="N72" s="43"/>
      <c r="O72" s="44"/>
      <c r="P72" s="45"/>
      <c r="V72" s="27"/>
    </row>
    <row r="73" spans="2:62" ht="16.5" hidden="1" customHeight="1" thickBot="1" x14ac:dyDescent="0.3">
      <c r="B73" s="257"/>
      <c r="C73" s="258"/>
      <c r="D73" s="259"/>
      <c r="E73" s="40"/>
      <c r="F73" s="86"/>
      <c r="G73" s="86"/>
      <c r="H73" s="86"/>
      <c r="I73" s="86"/>
      <c r="J73" s="86"/>
      <c r="K73" s="86"/>
      <c r="L73" s="86"/>
      <c r="M73" s="87"/>
      <c r="N73" s="43"/>
      <c r="O73" s="44"/>
      <c r="P73" s="45"/>
      <c r="V73" s="27"/>
    </row>
    <row r="74" spans="2:62" ht="16.5" customHeight="1" x14ac:dyDescent="0.25">
      <c r="B74" s="366" t="s">
        <v>120</v>
      </c>
      <c r="C74" s="367"/>
      <c r="D74" s="62"/>
      <c r="E74" s="11">
        <f t="shared" ref="E74:N74" si="0">SUM(E10:E41)</f>
        <v>1544</v>
      </c>
      <c r="F74" s="7">
        <f t="shared" si="0"/>
        <v>1483</v>
      </c>
      <c r="G74" s="7">
        <f t="shared" si="0"/>
        <v>1540</v>
      </c>
      <c r="H74" s="7">
        <f t="shared" si="0"/>
        <v>1450</v>
      </c>
      <c r="I74" s="7">
        <f t="shared" si="0"/>
        <v>0</v>
      </c>
      <c r="J74" s="7">
        <f t="shared" si="0"/>
        <v>0</v>
      </c>
      <c r="K74" s="7">
        <f t="shared" si="0"/>
        <v>0</v>
      </c>
      <c r="L74" s="7">
        <f t="shared" si="0"/>
        <v>0</v>
      </c>
      <c r="M74" s="8">
        <f t="shared" si="0"/>
        <v>0</v>
      </c>
      <c r="N74" s="273">
        <f t="shared" si="0"/>
        <v>6017</v>
      </c>
      <c r="O74" s="63"/>
      <c r="P74" s="45"/>
      <c r="V74" s="27"/>
    </row>
    <row r="75" spans="2:62" ht="16.5" customHeight="1" thickBot="1" x14ac:dyDescent="0.3">
      <c r="B75" s="368" t="s">
        <v>119</v>
      </c>
      <c r="C75" s="369"/>
      <c r="D75" s="64"/>
      <c r="E75" s="12">
        <f t="shared" ref="E75:M75" si="1">IFERROR(AVERAGE(E10:E41),"")</f>
        <v>171.55555555555554</v>
      </c>
      <c r="F75" s="9">
        <f t="shared" si="1"/>
        <v>164.77777777777777</v>
      </c>
      <c r="G75" s="9">
        <f t="shared" si="1"/>
        <v>171.11111111111111</v>
      </c>
      <c r="H75" s="9">
        <f t="shared" si="1"/>
        <v>161.11111111111111</v>
      </c>
      <c r="I75" s="9" t="str">
        <f t="shared" si="1"/>
        <v/>
      </c>
      <c r="J75" s="9" t="str">
        <f t="shared" si="1"/>
        <v/>
      </c>
      <c r="K75" s="9" t="str">
        <f t="shared" si="1"/>
        <v/>
      </c>
      <c r="L75" s="9" t="str">
        <f t="shared" si="1"/>
        <v/>
      </c>
      <c r="M75" s="10" t="str">
        <f t="shared" si="1"/>
        <v/>
      </c>
      <c r="N75" s="65"/>
      <c r="O75" s="274">
        <f>IF(N74="","",AVERAGE(E10:M41))</f>
        <v>167.13888888888889</v>
      </c>
      <c r="P75" s="45"/>
      <c r="V75" s="27"/>
      <c r="AC75" s="340" t="s">
        <v>125</v>
      </c>
      <c r="AD75" s="340"/>
      <c r="AE75" s="340"/>
      <c r="AF75" s="340"/>
      <c r="AG75" s="340"/>
      <c r="AH75" s="340"/>
      <c r="AI75" s="340"/>
      <c r="AJ75" s="340"/>
      <c r="AK75" s="340"/>
    </row>
    <row r="76" spans="2:62" ht="15.75" customHeight="1" x14ac:dyDescent="0.25">
      <c r="V76" s="27"/>
      <c r="AC76" s="340"/>
      <c r="AD76" s="340"/>
      <c r="AE76" s="340"/>
      <c r="AF76" s="340"/>
      <c r="AG76" s="340"/>
      <c r="AH76" s="340"/>
      <c r="AI76" s="340"/>
      <c r="AJ76" s="340"/>
      <c r="AK76" s="340"/>
      <c r="BB76" s="340" t="s">
        <v>124</v>
      </c>
      <c r="BC76" s="340"/>
      <c r="BD76" s="340"/>
      <c r="BE76" s="340"/>
      <c r="BF76" s="340"/>
      <c r="BG76" s="340"/>
      <c r="BH76" s="340"/>
      <c r="BI76" s="340"/>
      <c r="BJ76" s="340"/>
    </row>
    <row r="77" spans="2:62" ht="16.5" thickBot="1" x14ac:dyDescent="0.3">
      <c r="V77" s="27"/>
      <c r="AC77" s="340"/>
      <c r="AD77" s="340"/>
      <c r="AE77" s="340"/>
      <c r="AF77" s="340"/>
      <c r="AG77" s="340"/>
      <c r="AH77" s="340"/>
      <c r="AI77" s="340"/>
      <c r="AJ77" s="340"/>
      <c r="AK77" s="340"/>
      <c r="BB77" s="340"/>
      <c r="BC77" s="340"/>
      <c r="BD77" s="340"/>
      <c r="BE77" s="340"/>
      <c r="BF77" s="340"/>
      <c r="BG77" s="340"/>
      <c r="BH77" s="340"/>
      <c r="BI77" s="340"/>
      <c r="BJ77" s="340"/>
    </row>
    <row r="78" spans="2:62" ht="22.5" customHeight="1" thickTop="1" thickBot="1" x14ac:dyDescent="0.3">
      <c r="B78" s="357" t="s">
        <v>92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9"/>
      <c r="Q78" s="343" t="s">
        <v>94</v>
      </c>
      <c r="R78" s="371"/>
      <c r="S78" s="371"/>
      <c r="T78" s="371"/>
      <c r="U78" s="371"/>
      <c r="V78" s="27"/>
      <c r="X78" s="66"/>
    </row>
    <row r="79" spans="2:62" ht="22.5" customHeight="1" thickTop="1" thickBot="1" x14ac:dyDescent="0.3">
      <c r="B79" s="28" t="s">
        <v>64</v>
      </c>
      <c r="C79" s="67" t="s">
        <v>51</v>
      </c>
      <c r="D79" s="30" t="s">
        <v>59</v>
      </c>
      <c r="E79" s="68" t="s">
        <v>45</v>
      </c>
      <c r="F79" s="69" t="s">
        <v>46</v>
      </c>
      <c r="G79" s="69" t="s">
        <v>47</v>
      </c>
      <c r="H79" s="69" t="s">
        <v>48</v>
      </c>
      <c r="I79" s="69" t="s">
        <v>49</v>
      </c>
      <c r="J79" s="70" t="s">
        <v>50</v>
      </c>
      <c r="K79" s="70" t="s">
        <v>114</v>
      </c>
      <c r="L79" s="70" t="s">
        <v>115</v>
      </c>
      <c r="M79" s="71" t="s">
        <v>118</v>
      </c>
      <c r="N79" s="35" t="s">
        <v>52</v>
      </c>
      <c r="O79" s="36" t="s">
        <v>53</v>
      </c>
      <c r="Q79" s="371"/>
      <c r="R79" s="371"/>
      <c r="S79" s="371"/>
      <c r="T79" s="371"/>
      <c r="U79" s="371"/>
      <c r="V79" s="27"/>
    </row>
    <row r="80" spans="2:62" ht="16.5" customHeight="1" thickBot="1" x14ac:dyDescent="0.3">
      <c r="B80" s="72" t="s">
        <v>12</v>
      </c>
      <c r="C80" s="38" t="str">
        <f t="array" aca="1" ref="C80" ca="1">INDIRECT("C"&amp;SMALL(IF($D$10:$D$73=$D80,ROW($D$10:$D$73),""),ROW()-79))</f>
        <v>Tereza</v>
      </c>
      <c r="D80" s="261" t="s">
        <v>60</v>
      </c>
      <c r="E80" s="74">
        <f t="array" aca="1" ref="E80" ca="1">N(INDIRECT("E"&amp;SMALL(IF($D$10:$D$73=$D80,ROW($D$10:$D$73),""),ROW()-79)))</f>
        <v>185</v>
      </c>
      <c r="F80" s="75">
        <f t="array" aca="1" ref="F80" ca="1">N(INDIRECT("F"&amp;SMALL(IF($D$10:$D$73=$D80,ROW($D$10:$D$73),""),ROW()-79)))</f>
        <v>141</v>
      </c>
      <c r="G80" s="75">
        <f t="array" aca="1" ref="G80" ca="1">N(INDIRECT("G"&amp;SMALL(IF($D$10:$D$73=$D80,ROW($D$10:$D$73),""),ROW()-79)))</f>
        <v>192</v>
      </c>
      <c r="H80" s="75">
        <f t="array" aca="1" ref="H80" ca="1">N(INDIRECT("H"&amp;SMALL(IF($D$10:$D$73=$D80,ROW($D$10:$D$73),""),ROW()-79)))</f>
        <v>184</v>
      </c>
      <c r="I80" s="75">
        <f t="array" aca="1" ref="I80" ca="1">N(INDIRECT("I"&amp;SMALL(IF($D$10:$D$73=$D80,ROW($D$10:$D$73),""),ROW()-79)))</f>
        <v>0</v>
      </c>
      <c r="J80" s="75">
        <f t="array" aca="1" ref="J80" ca="1">N(INDIRECT("J"&amp;SMALL(IF($D$10:$D$73=$D80,ROW($D$10:$D$73),""),ROW()-79)))</f>
        <v>0</v>
      </c>
      <c r="K80" s="75">
        <f t="array" aca="1" ref="K80" ca="1">N(INDIRECT("K"&amp;SMALL(IF($D$10:$D$73=$D80,ROW($D$10:$D$73),""),ROW()-79)))</f>
        <v>0</v>
      </c>
      <c r="L80" s="75">
        <f t="array" aca="1" ref="L80" ca="1">N(INDIRECT("L"&amp;SMALL(IF($D$10:$D$73=$D80,ROW($D$10:$D$73),""),ROW()-79)))</f>
        <v>0</v>
      </c>
      <c r="M80" s="76">
        <f t="array" aca="1" ref="M80" ca="1">N(INDIRECT("M"&amp;SMALL(IF($D$10:$D$73=$D80,ROW($D$10:$D$73),""),ROW()-79)))</f>
        <v>0</v>
      </c>
      <c r="N80" s="43">
        <f ca="1">SUM(E80:M80)</f>
        <v>702</v>
      </c>
      <c r="O80" s="44">
        <f ca="1">IFERROR(AVERAGEIF(E80:M80,"&lt;&gt;0",E80:M80),"")</f>
        <v>175.5</v>
      </c>
      <c r="Q80" s="341" t="str">
        <f>pozvánka_ceny!C47</f>
        <v>Jack Daniel's Honey 1 l</v>
      </c>
      <c r="R80" s="372"/>
      <c r="S80" s="372"/>
      <c r="T80" s="372"/>
      <c r="U80" s="372"/>
      <c r="V80" s="27"/>
      <c r="AC80" s="74">
        <f ca="1">IF(E80=0,"",E80)</f>
        <v>185</v>
      </c>
      <c r="AD80" s="74">
        <f t="shared" ref="AD80:AK80" ca="1" si="2">IF(F80=0,"",F80)</f>
        <v>141</v>
      </c>
      <c r="AE80" s="74">
        <f t="shared" ca="1" si="2"/>
        <v>192</v>
      </c>
      <c r="AF80" s="74">
        <f t="shared" ca="1" si="2"/>
        <v>184</v>
      </c>
      <c r="AG80" s="74" t="str">
        <f t="shared" ca="1" si="2"/>
        <v/>
      </c>
      <c r="AH80" s="74" t="str">
        <f t="shared" ca="1" si="2"/>
        <v/>
      </c>
      <c r="AI80" s="74" t="str">
        <f t="shared" ca="1" si="2"/>
        <v/>
      </c>
      <c r="AJ80" s="74" t="str">
        <f t="shared" ca="1" si="2"/>
        <v/>
      </c>
      <c r="AK80" s="74" t="str">
        <f t="shared" ca="1" si="2"/>
        <v/>
      </c>
      <c r="BB80" s="256">
        <f t="array" aca="1" ref="BB80" ca="1">IFERROR(INDEX(E80:M80, MATCH(0, COUNTIF($BA80:BA80, E80:M80), 0)),"")</f>
        <v>185</v>
      </c>
      <c r="BC80" s="256">
        <f t="array" aca="1" ref="BC80" ca="1">IFERROR(INDEX(E80:M80, MATCH(0, COUNTIF($BA80:BB80, E80:M80), 0)),"")</f>
        <v>141</v>
      </c>
      <c r="BD80" s="256">
        <f t="array" aca="1" ref="BD80" ca="1">IFERROR(INDEX(E80:M80, MATCH(0, COUNTIF($BA80:BC80, E80:M80), 0)),"")</f>
        <v>192</v>
      </c>
      <c r="BE80" s="256">
        <f t="array" aca="1" ref="BE80" ca="1">IFERROR(INDEX(E80:M80, MATCH(0, COUNTIF($BA80:BD80, E80:M80), 0)),"")</f>
        <v>184</v>
      </c>
      <c r="BF80" s="256">
        <f t="array" aca="1" ref="BF80" ca="1">IFERROR(INDEX(E80:M80, MATCH(0, COUNTIF($BA80:BE80, E80:M80), 0)),"")</f>
        <v>0</v>
      </c>
      <c r="BG80" s="256" t="str">
        <f t="array" aca="1" ref="BG80" ca="1">IFERROR(INDEX(E80:M80, MATCH(0, COUNTIF($BA80:BF80, E80:M80), 0)),"")</f>
        <v/>
      </c>
      <c r="BH80" s="256" t="str">
        <f t="array" aca="1" ref="BH80" ca="1">IFERROR(INDEX(E80:M80, MATCH(0, COUNTIF($BA80:BG80, E80:M80), 0)),"")</f>
        <v/>
      </c>
      <c r="BI80" s="256" t="str">
        <f t="array" aca="1" ref="BI80" ca="1">IFERROR(INDEX(E80:M80, MATCH(0, COUNTIF($BA80:BH80, E80:M80), 0)),"")</f>
        <v/>
      </c>
      <c r="BJ80" s="256" t="str">
        <f t="array" aca="1" ref="BJ80" ca="1">IFERROR(INDEX(E80:M80, MATCH(0, COUNTIF($BA80:BI80, E80:M80), 0)),"")</f>
        <v/>
      </c>
    </row>
    <row r="81" spans="2:62" ht="16.5" customHeight="1" thickBot="1" x14ac:dyDescent="0.3">
      <c r="B81" s="77" t="s">
        <v>13</v>
      </c>
      <c r="C81" s="47" t="str">
        <f t="array" aca="1" ref="C81" ca="1">INDIRECT("C"&amp;SMALL(IF($D$10:$D$73=$D81,ROW($D$10:$D$73),""),ROW()-79))</f>
        <v>Dana</v>
      </c>
      <c r="D81" s="262" t="s">
        <v>60</v>
      </c>
      <c r="E81" s="78">
        <f t="array" aca="1" ref="E81" ca="1">N(INDIRECT("E"&amp;SMALL(IF($D$10:$D$73=$D81,ROW($D$10:$D$73),""),ROW()-79)))</f>
        <v>158</v>
      </c>
      <c r="F81" s="79">
        <f t="array" aca="1" ref="F81" ca="1">N(INDIRECT("F"&amp;SMALL(IF($D$10:$D$73=$D81,ROW($D$10:$D$73),""),ROW()-79)))</f>
        <v>148</v>
      </c>
      <c r="G81" s="79">
        <f t="array" aca="1" ref="G81" ca="1">N(INDIRECT("G"&amp;SMALL(IF($D$10:$D$73=$D81,ROW($D$10:$D$73),""),ROW()-79)))</f>
        <v>201</v>
      </c>
      <c r="H81" s="79">
        <f t="array" aca="1" ref="H81" ca="1">N(INDIRECT("H"&amp;SMALL(IF($D$10:$D$73=$D81,ROW($D$10:$D$73),""),ROW()-79)))</f>
        <v>154</v>
      </c>
      <c r="I81" s="79">
        <f t="array" aca="1" ref="I81" ca="1">N(INDIRECT("I"&amp;SMALL(IF($D$10:$D$73=$D81,ROW($D$10:$D$73),""),ROW()-79)))</f>
        <v>0</v>
      </c>
      <c r="J81" s="79">
        <f t="array" aca="1" ref="J81" ca="1">N(INDIRECT("J"&amp;SMALL(IF($D$10:$D$73=$D81,ROW($D$10:$D$73),""),ROW()-79)))</f>
        <v>0</v>
      </c>
      <c r="K81" s="79">
        <f t="array" aca="1" ref="K81" ca="1">N(INDIRECT("K"&amp;SMALL(IF($D$10:$D$73=$D81,ROW($D$10:$D$73),""),ROW()-79)))</f>
        <v>0</v>
      </c>
      <c r="L81" s="79">
        <f t="array" aca="1" ref="L81" ca="1">N(INDIRECT("L"&amp;SMALL(IF($D$10:$D$73=$D81,ROW($D$10:$D$73),""),ROW()-79)))</f>
        <v>0</v>
      </c>
      <c r="M81" s="80">
        <f t="array" aca="1" ref="M81" ca="1">N(INDIRECT("M"&amp;SMALL(IF($D$10:$D$73=$D81,ROW($D$10:$D$73),""),ROW()-79)))</f>
        <v>0</v>
      </c>
      <c r="N81" s="43">
        <f t="shared" ref="N81:N89" ca="1" si="3">SUM(E81:M81)</f>
        <v>661</v>
      </c>
      <c r="O81" s="44">
        <f t="shared" ref="O81:O89" ca="1" si="4">IFERROR(AVERAGEIF(E81:M81,"&lt;&gt;0",E81:M81),"")</f>
        <v>165.25</v>
      </c>
      <c r="Q81" s="341" t="str">
        <f>pozvánka_ceny!C48</f>
        <v>Majestat XO Brandy de Jerez Gran Reserva 0,7 l</v>
      </c>
      <c r="R81" s="372"/>
      <c r="S81" s="372"/>
      <c r="T81" s="372"/>
      <c r="U81" s="372"/>
      <c r="V81" s="27"/>
      <c r="AC81" s="74">
        <f t="shared" ref="AC81:AC89" ca="1" si="5">IF(E81=0,"",E81)</f>
        <v>158</v>
      </c>
      <c r="AD81" s="74">
        <f t="shared" ref="AD81:AD89" ca="1" si="6">IF(F81=0,"",F81)</f>
        <v>148</v>
      </c>
      <c r="AE81" s="74">
        <f t="shared" ref="AE81:AE89" ca="1" si="7">IF(G81=0,"",G81)</f>
        <v>201</v>
      </c>
      <c r="AF81" s="74">
        <f t="shared" ref="AF81:AF89" ca="1" si="8">IF(H81=0,"",H81)</f>
        <v>154</v>
      </c>
      <c r="AG81" s="74" t="str">
        <f t="shared" ref="AG81:AG89" ca="1" si="9">IF(I81=0,"",I81)</f>
        <v/>
      </c>
      <c r="AH81" s="74" t="str">
        <f t="shared" ref="AH81:AH89" ca="1" si="10">IF(J81=0,"",J81)</f>
        <v/>
      </c>
      <c r="AI81" s="74" t="str">
        <f t="shared" ref="AI81:AI89" ca="1" si="11">IF(K81=0,"",K81)</f>
        <v/>
      </c>
      <c r="AJ81" s="74" t="str">
        <f t="shared" ref="AJ81:AJ89" ca="1" si="12">IF(L81=0,"",L81)</f>
        <v/>
      </c>
      <c r="AK81" s="74" t="str">
        <f t="shared" ref="AK81:AK89" ca="1" si="13">IF(M81=0,"",M81)</f>
        <v/>
      </c>
      <c r="BB81" s="256">
        <f t="array" aca="1" ref="BB81" ca="1">IFERROR(INDEX(E81:M81, MATCH(0, COUNTIF($BA81:BA81, E81:M81), 0)),"")</f>
        <v>158</v>
      </c>
      <c r="BC81" s="256">
        <f t="array" aca="1" ref="BC81" ca="1">IFERROR(INDEX(E81:M81, MATCH(0, COUNTIF($BA81:BB81, E81:M81), 0)),"")</f>
        <v>148</v>
      </c>
      <c r="BD81" s="256">
        <f t="array" aca="1" ref="BD81" ca="1">IFERROR(INDEX(E81:M81, MATCH(0, COUNTIF($BA81:BC81, E81:M81), 0)),"")</f>
        <v>201</v>
      </c>
      <c r="BE81" s="256">
        <f t="array" aca="1" ref="BE81" ca="1">IFERROR(INDEX(E81:M81, MATCH(0, COUNTIF($BA81:BD81, E81:M81), 0)),"")</f>
        <v>154</v>
      </c>
      <c r="BF81" s="256">
        <f t="array" aca="1" ref="BF81" ca="1">IFERROR(INDEX(E81:M81, MATCH(0, COUNTIF($BA81:BE81, E81:M81), 0)),"")</f>
        <v>0</v>
      </c>
      <c r="BG81" s="256" t="str">
        <f t="array" aca="1" ref="BG81" ca="1">IFERROR(INDEX(E81:M81, MATCH(0, COUNTIF($BA81:BF81, E81:M81), 0)),"")</f>
        <v/>
      </c>
      <c r="BH81" s="256" t="str">
        <f t="array" aca="1" ref="BH81" ca="1">IFERROR(INDEX(E81:M81, MATCH(0, COUNTIF($BA81:BG81, E81:M81), 0)),"")</f>
        <v/>
      </c>
      <c r="BI81" s="256" t="str">
        <f t="array" aca="1" ref="BI81" ca="1">IFERROR(INDEX(E81:M81, MATCH(0, COUNTIF($BA81:BH81, E81:M81), 0)),"")</f>
        <v/>
      </c>
      <c r="BJ81" s="256" t="str">
        <f t="array" aca="1" ref="BJ81" ca="1">IFERROR(INDEX(E81:M81, MATCH(0, COUNTIF($BA81:BI81, E81:M81), 0)),"")</f>
        <v/>
      </c>
    </row>
    <row r="82" spans="2:62" ht="16.5" customHeight="1" thickBot="1" x14ac:dyDescent="0.3">
      <c r="B82" s="77" t="s">
        <v>14</v>
      </c>
      <c r="C82" s="47" t="str">
        <f t="array" aca="1" ref="C82" ca="1">INDIRECT("C"&amp;SMALL(IF($D$10:$D$73=$D82,ROW($D$10:$D$73),""),ROW()-79))</f>
        <v>Klára</v>
      </c>
      <c r="D82" s="262" t="s">
        <v>60</v>
      </c>
      <c r="E82" s="78">
        <f t="array" aca="1" ref="E82" ca="1">N(INDIRECT("E"&amp;SMALL(IF($D$10:$D$73=$D82,ROW($D$10:$D$73),""),ROW()-79)))</f>
        <v>164</v>
      </c>
      <c r="F82" s="79">
        <f t="array" aca="1" ref="F82" ca="1">N(INDIRECT("F"&amp;SMALL(IF($D$10:$D$73=$D82,ROW($D$10:$D$73),""),ROW()-79)))</f>
        <v>174</v>
      </c>
      <c r="G82" s="79">
        <f t="array" aca="1" ref="G82" ca="1">N(INDIRECT("G"&amp;SMALL(IF($D$10:$D$73=$D82,ROW($D$10:$D$73),""),ROW()-79)))</f>
        <v>142</v>
      </c>
      <c r="H82" s="79">
        <f t="array" aca="1" ref="H82" ca="1">N(INDIRECT("H"&amp;SMALL(IF($D$10:$D$73=$D82,ROW($D$10:$D$73),""),ROW()-79)))</f>
        <v>158</v>
      </c>
      <c r="I82" s="79">
        <f t="array" aca="1" ref="I82" ca="1">N(INDIRECT("I"&amp;SMALL(IF($D$10:$D$73=$D82,ROW($D$10:$D$73),""),ROW()-79)))</f>
        <v>0</v>
      </c>
      <c r="J82" s="79">
        <f t="array" aca="1" ref="J82" ca="1">N(INDIRECT("J"&amp;SMALL(IF($D$10:$D$73=$D82,ROW($D$10:$D$73),""),ROW()-79)))</f>
        <v>0</v>
      </c>
      <c r="K82" s="79">
        <f t="array" aca="1" ref="K82" ca="1">N(INDIRECT("K"&amp;SMALL(IF($D$10:$D$73=$D82,ROW($D$10:$D$73),""),ROW()-79)))</f>
        <v>0</v>
      </c>
      <c r="L82" s="79">
        <f t="array" aca="1" ref="L82" ca="1">N(INDIRECT("L"&amp;SMALL(IF($D$10:$D$73=$D82,ROW($D$10:$D$73),""),ROW()-79)))</f>
        <v>0</v>
      </c>
      <c r="M82" s="80">
        <f t="array" aca="1" ref="M82" ca="1">N(INDIRECT("M"&amp;SMALL(IF($D$10:$D$73=$D82,ROW($D$10:$D$73),""),ROW()-79)))</f>
        <v>0</v>
      </c>
      <c r="N82" s="43">
        <f t="shared" ca="1" si="3"/>
        <v>638</v>
      </c>
      <c r="O82" s="44">
        <f t="shared" ca="1" si="4"/>
        <v>159.5</v>
      </c>
      <c r="Q82" s="341" t="str">
        <f>pozvánka_ceny!C49</f>
        <v>Baileys 0,7 l</v>
      </c>
      <c r="R82" s="372"/>
      <c r="S82" s="372"/>
      <c r="T82" s="372"/>
      <c r="U82" s="372"/>
      <c r="V82" s="27"/>
      <c r="AC82" s="74">
        <f t="shared" ca="1" si="5"/>
        <v>164</v>
      </c>
      <c r="AD82" s="74">
        <f t="shared" ca="1" si="6"/>
        <v>174</v>
      </c>
      <c r="AE82" s="74">
        <f t="shared" ca="1" si="7"/>
        <v>142</v>
      </c>
      <c r="AF82" s="74">
        <f t="shared" ca="1" si="8"/>
        <v>158</v>
      </c>
      <c r="AG82" s="74" t="str">
        <f t="shared" ca="1" si="9"/>
        <v/>
      </c>
      <c r="AH82" s="74" t="str">
        <f t="shared" ca="1" si="10"/>
        <v/>
      </c>
      <c r="AI82" s="74" t="str">
        <f t="shared" ca="1" si="11"/>
        <v/>
      </c>
      <c r="AJ82" s="74" t="str">
        <f t="shared" ca="1" si="12"/>
        <v/>
      </c>
      <c r="AK82" s="74" t="str">
        <f t="shared" ca="1" si="13"/>
        <v/>
      </c>
      <c r="BB82" s="256">
        <f t="array" aca="1" ref="BB82" ca="1">IFERROR(INDEX(E82:M82, MATCH(0, COUNTIF($BA82:BA82, E82:M82), 0)),"")</f>
        <v>164</v>
      </c>
      <c r="BC82" s="256">
        <f t="array" aca="1" ref="BC82" ca="1">IFERROR(INDEX(E82:M82, MATCH(0, COUNTIF($BA82:BB82, E82:M82), 0)),"")</f>
        <v>174</v>
      </c>
      <c r="BD82" s="256">
        <f t="array" aca="1" ref="BD82" ca="1">IFERROR(INDEX(E82:M82, MATCH(0, COUNTIF($BA82:BC82, E82:M82), 0)),"")</f>
        <v>142</v>
      </c>
      <c r="BE82" s="256">
        <f t="array" aca="1" ref="BE82" ca="1">IFERROR(INDEX(E82:M82, MATCH(0, COUNTIF($BA82:BD82, E82:M82), 0)),"")</f>
        <v>158</v>
      </c>
      <c r="BF82" s="256">
        <f t="array" aca="1" ref="BF82" ca="1">IFERROR(INDEX(E82:M82, MATCH(0, COUNTIF($BA82:BE82, E82:M82), 0)),"")</f>
        <v>0</v>
      </c>
      <c r="BG82" s="256" t="str">
        <f t="array" aca="1" ref="BG82" ca="1">IFERROR(INDEX(E82:M82, MATCH(0, COUNTIF($BA82:BF82, E82:M82), 0)),"")</f>
        <v/>
      </c>
      <c r="BH82" s="256" t="str">
        <f t="array" aca="1" ref="BH82" ca="1">IFERROR(INDEX(E82:M82, MATCH(0, COUNTIF($BA82:BG82, E82:M82), 0)),"")</f>
        <v/>
      </c>
      <c r="BI82" s="256" t="str">
        <f t="array" aca="1" ref="BI82" ca="1">IFERROR(INDEX(E82:M82, MATCH(0, COUNTIF($BA82:BH82, E82:M82), 0)),"")</f>
        <v/>
      </c>
      <c r="BJ82" s="256" t="str">
        <f t="array" aca="1" ref="BJ82" ca="1">IFERROR(INDEX(E82:M82, MATCH(0, COUNTIF($BA82:BI82, E82:M82), 0)),"")</f>
        <v/>
      </c>
    </row>
    <row r="83" spans="2:62" ht="16.5" customHeight="1" thickBot="1" x14ac:dyDescent="0.3">
      <c r="B83" s="77" t="s">
        <v>15</v>
      </c>
      <c r="C83" s="47">
        <f t="array" aca="1" ref="C83" ca="1">INDIRECT("C"&amp;SMALL(IF($D$10:$D$73=$D83,ROW($D$10:$D$73),""),ROW()-79))</f>
        <v>0</v>
      </c>
      <c r="D83" s="262"/>
      <c r="E83" s="78">
        <f t="array" aca="1" ref="E83" ca="1">N(INDIRECT("E"&amp;SMALL(IF($D$10:$D$73=$D83,ROW($D$10:$D$73),""),ROW()-79)))</f>
        <v>0</v>
      </c>
      <c r="F83" s="79">
        <f t="array" aca="1" ref="F83" ca="1">N(INDIRECT("F"&amp;SMALL(IF($D$10:$D$73=$D83,ROW($D$10:$D$73),""),ROW()-79)))</f>
        <v>0</v>
      </c>
      <c r="G83" s="79">
        <f t="array" aca="1" ref="G83" ca="1">N(INDIRECT("G"&amp;SMALL(IF($D$10:$D$73=$D83,ROW($D$10:$D$73),""),ROW()-79)))</f>
        <v>0</v>
      </c>
      <c r="H83" s="79">
        <f t="array" aca="1" ref="H83" ca="1">N(INDIRECT("H"&amp;SMALL(IF($D$10:$D$73=$D83,ROW($D$10:$D$73),""),ROW()-79)))</f>
        <v>0</v>
      </c>
      <c r="I83" s="79">
        <f t="array" aca="1" ref="I83" ca="1">N(INDIRECT("I"&amp;SMALL(IF($D$10:$D$73=$D83,ROW($D$10:$D$73),""),ROW()-79)))</f>
        <v>0</v>
      </c>
      <c r="J83" s="79">
        <f t="array" aca="1" ref="J83" ca="1">N(INDIRECT("J"&amp;SMALL(IF($D$10:$D$73=$D83,ROW($D$10:$D$73),""),ROW()-79)))</f>
        <v>0</v>
      </c>
      <c r="K83" s="79">
        <f t="array" aca="1" ref="K83" ca="1">N(INDIRECT("K"&amp;SMALL(IF($D$10:$D$73=$D83,ROW($D$10:$D$73),""),ROW()-79)))</f>
        <v>0</v>
      </c>
      <c r="L83" s="79">
        <f t="array" aca="1" ref="L83" ca="1">N(INDIRECT("L"&amp;SMALL(IF($D$10:$D$73=$D83,ROW($D$10:$D$73),""),ROW()-79)))</f>
        <v>0</v>
      </c>
      <c r="M83" s="80">
        <f t="array" aca="1" ref="M83" ca="1">N(INDIRECT("M"&amp;SMALL(IF($D$10:$D$73=$D83,ROW($D$10:$D$73),""),ROW()-79)))</f>
        <v>0</v>
      </c>
      <c r="N83" s="43">
        <f t="shared" ca="1" si="3"/>
        <v>0</v>
      </c>
      <c r="O83" s="44" t="str">
        <f t="shared" ca="1" si="4"/>
        <v/>
      </c>
      <c r="Q83" s="341" t="str">
        <f>pozvánka_ceny!C50</f>
        <v>Becherovka 0,7 l</v>
      </c>
      <c r="R83" s="372"/>
      <c r="S83" s="372"/>
      <c r="T83" s="372"/>
      <c r="U83" s="372"/>
      <c r="V83" s="27"/>
      <c r="AC83" s="74" t="str">
        <f t="shared" ca="1" si="5"/>
        <v/>
      </c>
      <c r="AD83" s="74" t="str">
        <f t="shared" ca="1" si="6"/>
        <v/>
      </c>
      <c r="AE83" s="74" t="str">
        <f t="shared" ca="1" si="7"/>
        <v/>
      </c>
      <c r="AF83" s="74" t="str">
        <f t="shared" ca="1" si="8"/>
        <v/>
      </c>
      <c r="AG83" s="74" t="str">
        <f t="shared" ca="1" si="9"/>
        <v/>
      </c>
      <c r="AH83" s="74" t="str">
        <f t="shared" ca="1" si="10"/>
        <v/>
      </c>
      <c r="AI83" s="74" t="str">
        <f t="shared" ca="1" si="11"/>
        <v/>
      </c>
      <c r="AJ83" s="74" t="str">
        <f t="shared" ca="1" si="12"/>
        <v/>
      </c>
      <c r="AK83" s="74" t="str">
        <f t="shared" ca="1" si="13"/>
        <v/>
      </c>
      <c r="BB83" s="256">
        <f t="array" aca="1" ref="BB83" ca="1">IFERROR(INDEX(E83:M83, MATCH(0, COUNTIF($BA83:BA83, E83:M83), 0)),"")</f>
        <v>0</v>
      </c>
      <c r="BC83" s="256" t="str">
        <f t="array" aca="1" ref="BC83" ca="1">IFERROR(INDEX(E83:M83, MATCH(0, COUNTIF($BA83:BB83, E83:M83), 0)),"")</f>
        <v/>
      </c>
      <c r="BD83" s="256" t="str">
        <f t="array" aca="1" ref="BD83" ca="1">IFERROR(INDEX(E83:M83, MATCH(0, COUNTIF($BA83:BC83, E83:M83), 0)),"")</f>
        <v/>
      </c>
      <c r="BE83" s="256" t="str">
        <f t="array" aca="1" ref="BE83" ca="1">IFERROR(INDEX(E83:M83, MATCH(0, COUNTIF($BA83:BD83, E83:M83), 0)),"")</f>
        <v/>
      </c>
      <c r="BF83" s="256" t="str">
        <f t="array" aca="1" ref="BF83" ca="1">IFERROR(INDEX(E83:M83, MATCH(0, COUNTIF($BA83:BE83, E83:M83), 0)),"")</f>
        <v/>
      </c>
      <c r="BG83" s="256" t="str">
        <f t="array" aca="1" ref="BG83" ca="1">IFERROR(INDEX(E83:M83, MATCH(0, COUNTIF($BA83:BF83, E83:M83), 0)),"")</f>
        <v/>
      </c>
      <c r="BH83" s="256" t="str">
        <f t="array" aca="1" ref="BH83" ca="1">IFERROR(INDEX(E83:M83, MATCH(0, COUNTIF($BA83:BG83, E83:M83), 0)),"")</f>
        <v/>
      </c>
      <c r="BI83" s="256" t="str">
        <f t="array" aca="1" ref="BI83" ca="1">IFERROR(INDEX(E83:M83, MATCH(0, COUNTIF($BA83:BH83, E83:M83), 0)),"")</f>
        <v/>
      </c>
      <c r="BJ83" s="256" t="str">
        <f t="array" aca="1" ref="BJ83" ca="1">IFERROR(INDEX(E83:M83, MATCH(0, COUNTIF($BA83:BI83, E83:M83), 0)),"")</f>
        <v/>
      </c>
    </row>
    <row r="84" spans="2:62" ht="16.5" customHeight="1" thickBot="1" x14ac:dyDescent="0.3">
      <c r="B84" s="77" t="s">
        <v>17</v>
      </c>
      <c r="C84" s="47">
        <f t="array" aca="1" ref="C84" ca="1">INDIRECT("C"&amp;SMALL(IF($D$10:$D$73=$D84,ROW($D$10:$D$73),""),ROW()-79))</f>
        <v>0</v>
      </c>
      <c r="D84" s="262"/>
      <c r="E84" s="78">
        <f t="array" aca="1" ref="E84" ca="1">N(INDIRECT("E"&amp;SMALL(IF($D$10:$D$73=$D84,ROW($D$10:$D$73),""),ROW()-79)))</f>
        <v>0</v>
      </c>
      <c r="F84" s="79">
        <f t="array" aca="1" ref="F84" ca="1">N(INDIRECT("F"&amp;SMALL(IF($D$10:$D$73=$D84,ROW($D$10:$D$73),""),ROW()-79)))</f>
        <v>0</v>
      </c>
      <c r="G84" s="79">
        <f t="array" aca="1" ref="G84" ca="1">N(INDIRECT("G"&amp;SMALL(IF($D$10:$D$73=$D84,ROW($D$10:$D$73),""),ROW()-79)))</f>
        <v>0</v>
      </c>
      <c r="H84" s="79">
        <f t="array" aca="1" ref="H84" ca="1">N(INDIRECT("H"&amp;SMALL(IF($D$10:$D$73=$D84,ROW($D$10:$D$73),""),ROW()-79)))</f>
        <v>0</v>
      </c>
      <c r="I84" s="79">
        <f t="array" aca="1" ref="I84" ca="1">N(INDIRECT("I"&amp;SMALL(IF($D$10:$D$73=$D84,ROW($D$10:$D$73),""),ROW()-79)))</f>
        <v>0</v>
      </c>
      <c r="J84" s="79">
        <f t="array" aca="1" ref="J84" ca="1">N(INDIRECT("J"&amp;SMALL(IF($D$10:$D$73=$D84,ROW($D$10:$D$73),""),ROW()-79)))</f>
        <v>0</v>
      </c>
      <c r="K84" s="79">
        <f t="array" aca="1" ref="K84" ca="1">N(INDIRECT("K"&amp;SMALL(IF($D$10:$D$73=$D84,ROW($D$10:$D$73),""),ROW()-79)))</f>
        <v>0</v>
      </c>
      <c r="L84" s="79">
        <f t="array" aca="1" ref="L84" ca="1">N(INDIRECT("L"&amp;SMALL(IF($D$10:$D$73=$D84,ROW($D$10:$D$73),""),ROW()-79)))</f>
        <v>0</v>
      </c>
      <c r="M84" s="80">
        <f t="array" aca="1" ref="M84" ca="1">N(INDIRECT("M"&amp;SMALL(IF($D$10:$D$73=$D84,ROW($D$10:$D$73),""),ROW()-79)))</f>
        <v>0</v>
      </c>
      <c r="N84" s="43">
        <f t="shared" ca="1" si="3"/>
        <v>0</v>
      </c>
      <c r="O84" s="44" t="str">
        <f t="shared" ca="1" si="4"/>
        <v/>
      </c>
      <c r="V84" s="27"/>
      <c r="AC84" s="74" t="str">
        <f t="shared" ca="1" si="5"/>
        <v/>
      </c>
      <c r="AD84" s="74" t="str">
        <f t="shared" ca="1" si="6"/>
        <v/>
      </c>
      <c r="AE84" s="74" t="str">
        <f t="shared" ca="1" si="7"/>
        <v/>
      </c>
      <c r="AF84" s="74" t="str">
        <f t="shared" ca="1" si="8"/>
        <v/>
      </c>
      <c r="AG84" s="74" t="str">
        <f t="shared" ca="1" si="9"/>
        <v/>
      </c>
      <c r="AH84" s="74" t="str">
        <f t="shared" ca="1" si="10"/>
        <v/>
      </c>
      <c r="AI84" s="74" t="str">
        <f t="shared" ca="1" si="11"/>
        <v/>
      </c>
      <c r="AJ84" s="74" t="str">
        <f t="shared" ca="1" si="12"/>
        <v/>
      </c>
      <c r="AK84" s="74" t="str">
        <f t="shared" ca="1" si="13"/>
        <v/>
      </c>
      <c r="BB84" s="256">
        <f t="array" aca="1" ref="BB84" ca="1">IFERROR(INDEX(E84:M84, MATCH(0, COUNTIF($BA84:BA84, E84:M84), 0)),"")</f>
        <v>0</v>
      </c>
      <c r="BC84" s="256" t="str">
        <f t="array" aca="1" ref="BC84" ca="1">IFERROR(INDEX(E84:M84, MATCH(0, COUNTIF($BA84:BB84, E84:M84), 0)),"")</f>
        <v/>
      </c>
      <c r="BD84" s="256" t="str">
        <f t="array" aca="1" ref="BD84" ca="1">IFERROR(INDEX(E84:M84, MATCH(0, COUNTIF($BA84:BC84, E84:M84), 0)),"")</f>
        <v/>
      </c>
      <c r="BE84" s="256" t="str">
        <f t="array" aca="1" ref="BE84" ca="1">IFERROR(INDEX(E84:M84, MATCH(0, COUNTIF($BA84:BD84, E84:M84), 0)),"")</f>
        <v/>
      </c>
      <c r="BF84" s="256" t="str">
        <f t="array" aca="1" ref="BF84" ca="1">IFERROR(INDEX(E84:M84, MATCH(0, COUNTIF($BA84:BE84, E84:M84), 0)),"")</f>
        <v/>
      </c>
      <c r="BG84" s="256" t="str">
        <f t="array" aca="1" ref="BG84" ca="1">IFERROR(INDEX(E84:M84, MATCH(0, COUNTIF($BA84:BF84, E84:M84), 0)),"")</f>
        <v/>
      </c>
      <c r="BH84" s="256" t="str">
        <f t="array" aca="1" ref="BH84" ca="1">IFERROR(INDEX(E84:M84, MATCH(0, COUNTIF($BA84:BG84, E84:M84), 0)),"")</f>
        <v/>
      </c>
      <c r="BI84" s="256" t="str">
        <f t="array" aca="1" ref="BI84" ca="1">IFERROR(INDEX(E84:M84, MATCH(0, COUNTIF($BA84:BH84, E84:M84), 0)),"")</f>
        <v/>
      </c>
      <c r="BJ84" s="256" t="str">
        <f t="array" aca="1" ref="BJ84" ca="1">IFERROR(INDEX(E84:M84, MATCH(0, COUNTIF($BA84:BI84, E84:M84), 0)),"")</f>
        <v/>
      </c>
    </row>
    <row r="85" spans="2:62" ht="16.5" customHeight="1" thickBot="1" x14ac:dyDescent="0.3">
      <c r="B85" s="77" t="s">
        <v>18</v>
      </c>
      <c r="C85" s="47">
        <f t="array" aca="1" ref="C85" ca="1">INDIRECT("C"&amp;SMALL(IF($D$10:$D$73=$D85,ROW($D$10:$D$73),""),ROW()-79))</f>
        <v>0</v>
      </c>
      <c r="D85" s="262"/>
      <c r="E85" s="78">
        <f t="array" aca="1" ref="E85" ca="1">N(INDIRECT("E"&amp;SMALL(IF($D$10:$D$73=$D85,ROW($D$10:$D$73),""),ROW()-79)))</f>
        <v>0</v>
      </c>
      <c r="F85" s="79">
        <f t="array" aca="1" ref="F85" ca="1">N(INDIRECT("F"&amp;SMALL(IF($D$10:$D$73=$D85,ROW($D$10:$D$73),""),ROW()-79)))</f>
        <v>0</v>
      </c>
      <c r="G85" s="79">
        <f t="array" aca="1" ref="G85" ca="1">N(INDIRECT("G"&amp;SMALL(IF($D$10:$D$73=$D85,ROW($D$10:$D$73),""),ROW()-79)))</f>
        <v>0</v>
      </c>
      <c r="H85" s="79">
        <f t="array" aca="1" ref="H85" ca="1">N(INDIRECT("H"&amp;SMALL(IF($D$10:$D$73=$D85,ROW($D$10:$D$73),""),ROW()-79)))</f>
        <v>0</v>
      </c>
      <c r="I85" s="79">
        <f t="array" aca="1" ref="I85" ca="1">N(INDIRECT("I"&amp;SMALL(IF($D$10:$D$73=$D85,ROW($D$10:$D$73),""),ROW()-79)))</f>
        <v>0</v>
      </c>
      <c r="J85" s="79">
        <f t="array" aca="1" ref="J85" ca="1">N(INDIRECT("J"&amp;SMALL(IF($D$10:$D$73=$D85,ROW($D$10:$D$73),""),ROW()-79)))</f>
        <v>0</v>
      </c>
      <c r="K85" s="79">
        <f t="array" aca="1" ref="K85" ca="1">N(INDIRECT("K"&amp;SMALL(IF($D$10:$D$73=$D85,ROW($D$10:$D$73),""),ROW()-79)))</f>
        <v>0</v>
      </c>
      <c r="L85" s="79">
        <f t="array" aca="1" ref="L85" ca="1">N(INDIRECT("L"&amp;SMALL(IF($D$10:$D$73=$D85,ROW($D$10:$D$73),""),ROW()-79)))</f>
        <v>0</v>
      </c>
      <c r="M85" s="80">
        <f t="array" aca="1" ref="M85" ca="1">N(INDIRECT("M"&amp;SMALL(IF($D$10:$D$73=$D85,ROW($D$10:$D$73),""),ROW()-79)))</f>
        <v>0</v>
      </c>
      <c r="N85" s="43">
        <f t="shared" ca="1" si="3"/>
        <v>0</v>
      </c>
      <c r="O85" s="44" t="str">
        <f t="shared" ca="1" si="4"/>
        <v/>
      </c>
      <c r="V85" s="27"/>
      <c r="AC85" s="74" t="str">
        <f t="shared" ca="1" si="5"/>
        <v/>
      </c>
      <c r="AD85" s="74" t="str">
        <f t="shared" ca="1" si="6"/>
        <v/>
      </c>
      <c r="AE85" s="74" t="str">
        <f t="shared" ca="1" si="7"/>
        <v/>
      </c>
      <c r="AF85" s="74" t="str">
        <f t="shared" ca="1" si="8"/>
        <v/>
      </c>
      <c r="AG85" s="74" t="str">
        <f t="shared" ca="1" si="9"/>
        <v/>
      </c>
      <c r="AH85" s="74" t="str">
        <f t="shared" ca="1" si="10"/>
        <v/>
      </c>
      <c r="AI85" s="74" t="str">
        <f t="shared" ca="1" si="11"/>
        <v/>
      </c>
      <c r="AJ85" s="74" t="str">
        <f t="shared" ca="1" si="12"/>
        <v/>
      </c>
      <c r="AK85" s="74" t="str">
        <f t="shared" ca="1" si="13"/>
        <v/>
      </c>
      <c r="BB85" s="256">
        <f t="array" aca="1" ref="BB85" ca="1">IFERROR(INDEX(E85:M85, MATCH(0, COUNTIF($BA85:BA85, E85:M85), 0)),"")</f>
        <v>0</v>
      </c>
      <c r="BC85" s="256" t="str">
        <f t="array" aca="1" ref="BC85" ca="1">IFERROR(INDEX(E85:M85, MATCH(0, COUNTIF($BA85:BB85, E85:M85), 0)),"")</f>
        <v/>
      </c>
      <c r="BD85" s="256" t="str">
        <f t="array" aca="1" ref="BD85" ca="1">IFERROR(INDEX(E85:M85, MATCH(0, COUNTIF($BA85:BC85, E85:M85), 0)),"")</f>
        <v/>
      </c>
      <c r="BE85" s="256" t="str">
        <f t="array" aca="1" ref="BE85" ca="1">IFERROR(INDEX(E85:M85, MATCH(0, COUNTIF($BA85:BD85, E85:M85), 0)),"")</f>
        <v/>
      </c>
      <c r="BF85" s="256" t="str">
        <f t="array" aca="1" ref="BF85" ca="1">IFERROR(INDEX(E85:M85, MATCH(0, COUNTIF($BA85:BE85, E85:M85), 0)),"")</f>
        <v/>
      </c>
      <c r="BG85" s="256" t="str">
        <f t="array" aca="1" ref="BG85" ca="1">IFERROR(INDEX(E85:M85, MATCH(0, COUNTIF($BA85:BF85, E85:M85), 0)),"")</f>
        <v/>
      </c>
      <c r="BH85" s="256" t="str">
        <f t="array" aca="1" ref="BH85" ca="1">IFERROR(INDEX(E85:M85, MATCH(0, COUNTIF($BA85:BG85, E85:M85), 0)),"")</f>
        <v/>
      </c>
      <c r="BI85" s="256" t="str">
        <f t="array" aca="1" ref="BI85" ca="1">IFERROR(INDEX(E85:M85, MATCH(0, COUNTIF($BA85:BH85, E85:M85), 0)),"")</f>
        <v/>
      </c>
      <c r="BJ85" s="256" t="str">
        <f t="array" aca="1" ref="BJ85" ca="1">IFERROR(INDEX(E85:M85, MATCH(0, COUNTIF($BA85:BI85, E85:M85), 0)),"")</f>
        <v/>
      </c>
    </row>
    <row r="86" spans="2:62" ht="16.5" customHeight="1" thickBot="1" x14ac:dyDescent="0.3">
      <c r="B86" s="77" t="s">
        <v>19</v>
      </c>
      <c r="C86" s="47">
        <f t="array" aca="1" ref="C86" ca="1">INDIRECT("C"&amp;SMALL(IF($D$10:$D$73=$D86,ROW($D$10:$D$73),""),ROW()-79))</f>
        <v>0</v>
      </c>
      <c r="D86" s="262"/>
      <c r="E86" s="78">
        <f t="array" aca="1" ref="E86" ca="1">N(INDIRECT("E"&amp;SMALL(IF($D$10:$D$73=$D86,ROW($D$10:$D$73),""),ROW()-79)))</f>
        <v>0</v>
      </c>
      <c r="F86" s="79">
        <f t="array" aca="1" ref="F86" ca="1">N(INDIRECT("F"&amp;SMALL(IF($D$10:$D$73=$D86,ROW($D$10:$D$73),""),ROW()-79)))</f>
        <v>0</v>
      </c>
      <c r="G86" s="79">
        <f t="array" aca="1" ref="G86" ca="1">N(INDIRECT("G"&amp;SMALL(IF($D$10:$D$73=$D86,ROW($D$10:$D$73),""),ROW()-79)))</f>
        <v>0</v>
      </c>
      <c r="H86" s="79">
        <f t="array" aca="1" ref="H86" ca="1">N(INDIRECT("H"&amp;SMALL(IF($D$10:$D$73=$D86,ROW($D$10:$D$73),""),ROW()-79)))</f>
        <v>0</v>
      </c>
      <c r="I86" s="79">
        <f t="array" aca="1" ref="I86" ca="1">N(INDIRECT("I"&amp;SMALL(IF($D$10:$D$73=$D86,ROW($D$10:$D$73),""),ROW()-79)))</f>
        <v>0</v>
      </c>
      <c r="J86" s="79">
        <f t="array" aca="1" ref="J86" ca="1">N(INDIRECT("J"&amp;SMALL(IF($D$10:$D$73=$D86,ROW($D$10:$D$73),""),ROW()-79)))</f>
        <v>0</v>
      </c>
      <c r="K86" s="79">
        <f t="array" aca="1" ref="K86" ca="1">N(INDIRECT("K"&amp;SMALL(IF($D$10:$D$73=$D86,ROW($D$10:$D$73),""),ROW()-79)))</f>
        <v>0</v>
      </c>
      <c r="L86" s="79">
        <f t="array" aca="1" ref="L86" ca="1">N(INDIRECT("L"&amp;SMALL(IF($D$10:$D$73=$D86,ROW($D$10:$D$73),""),ROW()-79)))</f>
        <v>0</v>
      </c>
      <c r="M86" s="80">
        <f t="array" aca="1" ref="M86" ca="1">N(INDIRECT("M"&amp;SMALL(IF($D$10:$D$73=$D86,ROW($D$10:$D$73),""),ROW()-79)))</f>
        <v>0</v>
      </c>
      <c r="N86" s="43">
        <f t="shared" ca="1" si="3"/>
        <v>0</v>
      </c>
      <c r="O86" s="44" t="str">
        <f t="shared" ca="1" si="4"/>
        <v/>
      </c>
      <c r="V86" s="27"/>
      <c r="AC86" s="74" t="str">
        <f t="shared" ca="1" si="5"/>
        <v/>
      </c>
      <c r="AD86" s="74" t="str">
        <f t="shared" ca="1" si="6"/>
        <v/>
      </c>
      <c r="AE86" s="74" t="str">
        <f t="shared" ca="1" si="7"/>
        <v/>
      </c>
      <c r="AF86" s="74" t="str">
        <f t="shared" ca="1" si="8"/>
        <v/>
      </c>
      <c r="AG86" s="74" t="str">
        <f t="shared" ca="1" si="9"/>
        <v/>
      </c>
      <c r="AH86" s="74" t="str">
        <f t="shared" ca="1" si="10"/>
        <v/>
      </c>
      <c r="AI86" s="74" t="str">
        <f t="shared" ca="1" si="11"/>
        <v/>
      </c>
      <c r="AJ86" s="74" t="str">
        <f t="shared" ca="1" si="12"/>
        <v/>
      </c>
      <c r="AK86" s="74" t="str">
        <f t="shared" ca="1" si="13"/>
        <v/>
      </c>
      <c r="BB86" s="256">
        <f t="array" aca="1" ref="BB86" ca="1">IFERROR(INDEX(E86:M86, MATCH(0, COUNTIF($BA86:BA86, E86:M86), 0)),"")</f>
        <v>0</v>
      </c>
      <c r="BC86" s="256" t="str">
        <f t="array" aca="1" ref="BC86" ca="1">IFERROR(INDEX(E86:M86, MATCH(0, COUNTIF($BA86:BB86, E86:M86), 0)),"")</f>
        <v/>
      </c>
      <c r="BD86" s="256" t="str">
        <f t="array" aca="1" ref="BD86" ca="1">IFERROR(INDEX(E86:M86, MATCH(0, COUNTIF($BA86:BC86, E86:M86), 0)),"")</f>
        <v/>
      </c>
      <c r="BE86" s="256" t="str">
        <f t="array" aca="1" ref="BE86" ca="1">IFERROR(INDEX(E86:M86, MATCH(0, COUNTIF($BA86:BD86, E86:M86), 0)),"")</f>
        <v/>
      </c>
      <c r="BF86" s="256" t="str">
        <f t="array" aca="1" ref="BF86" ca="1">IFERROR(INDEX(E86:M86, MATCH(0, COUNTIF($BA86:BE86, E86:M86), 0)),"")</f>
        <v/>
      </c>
      <c r="BG86" s="256" t="str">
        <f t="array" aca="1" ref="BG86" ca="1">IFERROR(INDEX(E86:M86, MATCH(0, COUNTIF($BA86:BF86, E86:M86), 0)),"")</f>
        <v/>
      </c>
      <c r="BH86" s="256" t="str">
        <f t="array" aca="1" ref="BH86" ca="1">IFERROR(INDEX(E86:M86, MATCH(0, COUNTIF($BA86:BG86, E86:M86), 0)),"")</f>
        <v/>
      </c>
      <c r="BI86" s="256" t="str">
        <f t="array" aca="1" ref="BI86" ca="1">IFERROR(INDEX(E86:M86, MATCH(0, COUNTIF($BA86:BH86, E86:M86), 0)),"")</f>
        <v/>
      </c>
      <c r="BJ86" s="256" t="str">
        <f t="array" aca="1" ref="BJ86" ca="1">IFERROR(INDEX(E86:M86, MATCH(0, COUNTIF($BA86:BI86, E86:M86), 0)),"")</f>
        <v/>
      </c>
    </row>
    <row r="87" spans="2:62" ht="16.5" customHeight="1" thickBot="1" x14ac:dyDescent="0.3">
      <c r="B87" s="77" t="s">
        <v>20</v>
      </c>
      <c r="C87" s="47">
        <f t="array" aca="1" ref="C87" ca="1">INDIRECT("C"&amp;SMALL(IF($D$10:$D$73=$D87,ROW($D$10:$D$73),""),ROW()-79))</f>
        <v>0</v>
      </c>
      <c r="D87" s="262"/>
      <c r="E87" s="78">
        <f t="array" aca="1" ref="E87" ca="1">N(INDIRECT("E"&amp;SMALL(IF($D$10:$D$73=$D87,ROW($D$10:$D$73),""),ROW()-79)))</f>
        <v>0</v>
      </c>
      <c r="F87" s="79">
        <f t="array" aca="1" ref="F87" ca="1">N(INDIRECT("F"&amp;SMALL(IF($D$10:$D$73=$D87,ROW($D$10:$D$73),""),ROW()-79)))</f>
        <v>0</v>
      </c>
      <c r="G87" s="79">
        <f t="array" aca="1" ref="G87" ca="1">N(INDIRECT("G"&amp;SMALL(IF($D$10:$D$73=$D87,ROW($D$10:$D$73),""),ROW()-79)))</f>
        <v>0</v>
      </c>
      <c r="H87" s="79">
        <f t="array" aca="1" ref="H87" ca="1">N(INDIRECT("H"&amp;SMALL(IF($D$10:$D$73=$D87,ROW($D$10:$D$73),""),ROW()-79)))</f>
        <v>0</v>
      </c>
      <c r="I87" s="79">
        <f t="array" aca="1" ref="I87" ca="1">N(INDIRECT("I"&amp;SMALL(IF($D$10:$D$73=$D87,ROW($D$10:$D$73),""),ROW()-79)))</f>
        <v>0</v>
      </c>
      <c r="J87" s="79">
        <f t="array" aca="1" ref="J87" ca="1">N(INDIRECT("J"&amp;SMALL(IF($D$10:$D$73=$D87,ROW($D$10:$D$73),""),ROW()-79)))</f>
        <v>0</v>
      </c>
      <c r="K87" s="79">
        <f t="array" aca="1" ref="K87" ca="1">N(INDIRECT("K"&amp;SMALL(IF($D$10:$D$73=$D87,ROW($D$10:$D$73),""),ROW()-79)))</f>
        <v>0</v>
      </c>
      <c r="L87" s="79">
        <f t="array" aca="1" ref="L87" ca="1">N(INDIRECT("L"&amp;SMALL(IF($D$10:$D$73=$D87,ROW($D$10:$D$73),""),ROW()-79)))</f>
        <v>0</v>
      </c>
      <c r="M87" s="80">
        <f t="array" aca="1" ref="M87" ca="1">N(INDIRECT("M"&amp;SMALL(IF($D$10:$D$73=$D87,ROW($D$10:$D$73),""),ROW()-79)))</f>
        <v>0</v>
      </c>
      <c r="N87" s="43">
        <f t="shared" ca="1" si="3"/>
        <v>0</v>
      </c>
      <c r="O87" s="44" t="str">
        <f t="shared" ca="1" si="4"/>
        <v/>
      </c>
      <c r="V87" s="27"/>
      <c r="AC87" s="74" t="str">
        <f t="shared" ca="1" si="5"/>
        <v/>
      </c>
      <c r="AD87" s="74" t="str">
        <f t="shared" ca="1" si="6"/>
        <v/>
      </c>
      <c r="AE87" s="74" t="str">
        <f t="shared" ca="1" si="7"/>
        <v/>
      </c>
      <c r="AF87" s="74" t="str">
        <f t="shared" ca="1" si="8"/>
        <v/>
      </c>
      <c r="AG87" s="74" t="str">
        <f t="shared" ca="1" si="9"/>
        <v/>
      </c>
      <c r="AH87" s="74" t="str">
        <f t="shared" ca="1" si="10"/>
        <v/>
      </c>
      <c r="AI87" s="74" t="str">
        <f t="shared" ca="1" si="11"/>
        <v/>
      </c>
      <c r="AJ87" s="74" t="str">
        <f t="shared" ca="1" si="12"/>
        <v/>
      </c>
      <c r="AK87" s="74" t="str">
        <f t="shared" ca="1" si="13"/>
        <v/>
      </c>
      <c r="BB87" s="256">
        <f t="array" aca="1" ref="BB87" ca="1">IFERROR(INDEX(E87:M87, MATCH(0, COUNTIF($BA87:BA87, E87:M87), 0)),"")</f>
        <v>0</v>
      </c>
      <c r="BC87" s="256" t="str">
        <f t="array" aca="1" ref="BC87" ca="1">IFERROR(INDEX(E87:M87, MATCH(0, COUNTIF($BA87:BB87, E87:M87), 0)),"")</f>
        <v/>
      </c>
      <c r="BD87" s="256" t="str">
        <f t="array" aca="1" ref="BD87" ca="1">IFERROR(INDEX(E87:M87, MATCH(0, COUNTIF($BA87:BC87, E87:M87), 0)),"")</f>
        <v/>
      </c>
      <c r="BE87" s="256" t="str">
        <f t="array" aca="1" ref="BE87" ca="1">IFERROR(INDEX(E87:M87, MATCH(0, COUNTIF($BA87:BD87, E87:M87), 0)),"")</f>
        <v/>
      </c>
      <c r="BF87" s="256" t="str">
        <f t="array" aca="1" ref="BF87" ca="1">IFERROR(INDEX(E87:M87, MATCH(0, COUNTIF($BA87:BE87, E87:M87), 0)),"")</f>
        <v/>
      </c>
      <c r="BG87" s="256" t="str">
        <f t="array" aca="1" ref="BG87" ca="1">IFERROR(INDEX(E87:M87, MATCH(0, COUNTIF($BA87:BF87, E87:M87), 0)),"")</f>
        <v/>
      </c>
      <c r="BH87" s="256" t="str">
        <f t="array" aca="1" ref="BH87" ca="1">IFERROR(INDEX(E87:M87, MATCH(0, COUNTIF($BA87:BG87, E87:M87), 0)),"")</f>
        <v/>
      </c>
      <c r="BI87" s="256" t="str">
        <f t="array" aca="1" ref="BI87" ca="1">IFERROR(INDEX(E87:M87, MATCH(0, COUNTIF($BA87:BH87, E87:M87), 0)),"")</f>
        <v/>
      </c>
      <c r="BJ87" s="256" t="str">
        <f t="array" aca="1" ref="BJ87" ca="1">IFERROR(INDEX(E87:M87, MATCH(0, COUNTIF($BA87:BI87, E87:M87), 0)),"")</f>
        <v/>
      </c>
    </row>
    <row r="88" spans="2:62" ht="16.5" customHeight="1" thickBot="1" x14ac:dyDescent="0.3">
      <c r="B88" s="77" t="s">
        <v>21</v>
      </c>
      <c r="C88" s="47">
        <f t="array" aca="1" ref="C88" ca="1">INDIRECT("C"&amp;SMALL(IF($D$10:$D$73=$D88,ROW($D$10:$D$73),""),ROW()-79))</f>
        <v>0</v>
      </c>
      <c r="D88" s="262"/>
      <c r="E88" s="78">
        <f t="array" aca="1" ref="E88" ca="1">N(INDIRECT("E"&amp;SMALL(IF($D$10:$D$73=$D88,ROW($D$10:$D$73),""),ROW()-79)))</f>
        <v>0</v>
      </c>
      <c r="F88" s="79">
        <f t="array" aca="1" ref="F88" ca="1">N(INDIRECT("F"&amp;SMALL(IF($D$10:$D$73=$D88,ROW($D$10:$D$73),""),ROW()-79)))</f>
        <v>0</v>
      </c>
      <c r="G88" s="79">
        <f t="array" aca="1" ref="G88" ca="1">N(INDIRECT("G"&amp;SMALL(IF($D$10:$D$73=$D88,ROW($D$10:$D$73),""),ROW()-79)))</f>
        <v>0</v>
      </c>
      <c r="H88" s="79">
        <f t="array" aca="1" ref="H88" ca="1">N(INDIRECT("H"&amp;SMALL(IF($D$10:$D$73=$D88,ROW($D$10:$D$73),""),ROW()-79)))</f>
        <v>0</v>
      </c>
      <c r="I88" s="79">
        <f t="array" aca="1" ref="I88" ca="1">N(INDIRECT("I"&amp;SMALL(IF($D$10:$D$73=$D88,ROW($D$10:$D$73),""),ROW()-79)))</f>
        <v>0</v>
      </c>
      <c r="J88" s="79">
        <f t="array" aca="1" ref="J88" ca="1">N(INDIRECT("J"&amp;SMALL(IF($D$10:$D$73=$D88,ROW($D$10:$D$73),""),ROW()-79)))</f>
        <v>0</v>
      </c>
      <c r="K88" s="79">
        <f t="array" aca="1" ref="K88" ca="1">N(INDIRECT("K"&amp;SMALL(IF($D$10:$D$73=$D88,ROW($D$10:$D$73),""),ROW()-79)))</f>
        <v>0</v>
      </c>
      <c r="L88" s="79">
        <f t="array" aca="1" ref="L88" ca="1">N(INDIRECT("L"&amp;SMALL(IF($D$10:$D$73=$D88,ROW($D$10:$D$73),""),ROW()-79)))</f>
        <v>0</v>
      </c>
      <c r="M88" s="80">
        <f t="array" aca="1" ref="M88" ca="1">N(INDIRECT("M"&amp;SMALL(IF($D$10:$D$73=$D88,ROW($D$10:$D$73),""),ROW()-79)))</f>
        <v>0</v>
      </c>
      <c r="N88" s="43">
        <f t="shared" ca="1" si="3"/>
        <v>0</v>
      </c>
      <c r="O88" s="44" t="str">
        <f t="shared" ca="1" si="4"/>
        <v/>
      </c>
      <c r="V88" s="27"/>
      <c r="AC88" s="74" t="str">
        <f t="shared" ca="1" si="5"/>
        <v/>
      </c>
      <c r="AD88" s="74" t="str">
        <f t="shared" ca="1" si="6"/>
        <v/>
      </c>
      <c r="AE88" s="74" t="str">
        <f t="shared" ca="1" si="7"/>
        <v/>
      </c>
      <c r="AF88" s="74" t="str">
        <f t="shared" ca="1" si="8"/>
        <v/>
      </c>
      <c r="AG88" s="74" t="str">
        <f t="shared" ca="1" si="9"/>
        <v/>
      </c>
      <c r="AH88" s="74" t="str">
        <f t="shared" ca="1" si="10"/>
        <v/>
      </c>
      <c r="AI88" s="74" t="str">
        <f t="shared" ca="1" si="11"/>
        <v/>
      </c>
      <c r="AJ88" s="74" t="str">
        <f t="shared" ca="1" si="12"/>
        <v/>
      </c>
      <c r="AK88" s="74" t="str">
        <f t="shared" ca="1" si="13"/>
        <v/>
      </c>
      <c r="BB88" s="256">
        <f t="array" aca="1" ref="BB88" ca="1">IFERROR(INDEX(E88:M88, MATCH(0, COUNTIF($BA88:BA88, E88:M88), 0)),"")</f>
        <v>0</v>
      </c>
      <c r="BC88" s="256" t="str">
        <f t="array" aca="1" ref="BC88" ca="1">IFERROR(INDEX(E88:M88, MATCH(0, COUNTIF($BA88:BB88, E88:M88), 0)),"")</f>
        <v/>
      </c>
      <c r="BD88" s="256" t="str">
        <f t="array" aca="1" ref="BD88" ca="1">IFERROR(INDEX(E88:M88, MATCH(0, COUNTIF($BA88:BC88, E88:M88), 0)),"")</f>
        <v/>
      </c>
      <c r="BE88" s="256" t="str">
        <f t="array" aca="1" ref="BE88" ca="1">IFERROR(INDEX(E88:M88, MATCH(0, COUNTIF($BA88:BD88, E88:M88), 0)),"")</f>
        <v/>
      </c>
      <c r="BF88" s="256" t="str">
        <f t="array" aca="1" ref="BF88" ca="1">IFERROR(INDEX(E88:M88, MATCH(0, COUNTIF($BA88:BE88, E88:M88), 0)),"")</f>
        <v/>
      </c>
      <c r="BG88" s="256" t="str">
        <f t="array" aca="1" ref="BG88" ca="1">IFERROR(INDEX(E88:M88, MATCH(0, COUNTIF($BA88:BF88, E88:M88), 0)),"")</f>
        <v/>
      </c>
      <c r="BH88" s="256" t="str">
        <f t="array" aca="1" ref="BH88" ca="1">IFERROR(INDEX(E88:M88, MATCH(0, COUNTIF($BA88:BG88, E88:M88), 0)),"")</f>
        <v/>
      </c>
      <c r="BI88" s="256" t="str">
        <f t="array" aca="1" ref="BI88" ca="1">IFERROR(INDEX(E88:M88, MATCH(0, COUNTIF($BA88:BH88, E88:M88), 0)),"")</f>
        <v/>
      </c>
      <c r="BJ88" s="256" t="str">
        <f t="array" aca="1" ref="BJ88" ca="1">IFERROR(INDEX(E88:M88, MATCH(0, COUNTIF($BA88:BI88, E88:M88), 0)),"")</f>
        <v/>
      </c>
    </row>
    <row r="89" spans="2:62" ht="16.5" customHeight="1" thickBot="1" x14ac:dyDescent="0.3">
      <c r="B89" s="81" t="s">
        <v>22</v>
      </c>
      <c r="C89" s="60">
        <f t="array" aca="1" ref="C89" ca="1">INDIRECT("C"&amp;SMALL(IF($D$10:$D$73=$D89,ROW($D$10:$D$73),""),ROW()-79))</f>
        <v>0</v>
      </c>
      <c r="D89" s="263"/>
      <c r="E89" s="82">
        <f t="array" aca="1" ref="E89" ca="1">N(INDIRECT("E"&amp;SMALL(IF($D$10:$D$73=$D89,ROW($D$10:$D$73),""),ROW()-79)))</f>
        <v>0</v>
      </c>
      <c r="F89" s="83">
        <f t="array" aca="1" ref="F89" ca="1">N(INDIRECT("F"&amp;SMALL(IF($D$10:$D$73=$D89,ROW($D$10:$D$73),""),ROW()-79)))</f>
        <v>0</v>
      </c>
      <c r="G89" s="83">
        <f t="array" aca="1" ref="G89" ca="1">N(INDIRECT("G"&amp;SMALL(IF($D$10:$D$73=$D89,ROW($D$10:$D$73),""),ROW()-79)))</f>
        <v>0</v>
      </c>
      <c r="H89" s="83">
        <f t="array" aca="1" ref="H89" ca="1">N(INDIRECT("H"&amp;SMALL(IF($D$10:$D$73=$D89,ROW($D$10:$D$73),""),ROW()-79)))</f>
        <v>0</v>
      </c>
      <c r="I89" s="83">
        <f t="array" aca="1" ref="I89" ca="1">N(INDIRECT("I"&amp;SMALL(IF($D$10:$D$73=$D89,ROW($D$10:$D$73),""),ROW()-79)))</f>
        <v>0</v>
      </c>
      <c r="J89" s="83">
        <f t="array" aca="1" ref="J89" ca="1">N(INDIRECT("J"&amp;SMALL(IF($D$10:$D$73=$D89,ROW($D$10:$D$73),""),ROW()-79)))</f>
        <v>0</v>
      </c>
      <c r="K89" s="83">
        <f t="array" aca="1" ref="K89" ca="1">N(INDIRECT("K"&amp;SMALL(IF($D$10:$D$73=$D89,ROW($D$10:$D$73),""),ROW()-79)))</f>
        <v>0</v>
      </c>
      <c r="L89" s="83">
        <f t="array" aca="1" ref="L89" ca="1">N(INDIRECT("L"&amp;SMALL(IF($D$10:$D$73=$D89,ROW($D$10:$D$73),""),ROW()-79)))</f>
        <v>0</v>
      </c>
      <c r="M89" s="84">
        <f t="array" aca="1" ref="M89" ca="1">N(INDIRECT("M"&amp;SMALL(IF($D$10:$D$73=$D89,ROW($D$10:$D$73),""),ROW()-79)))</f>
        <v>0</v>
      </c>
      <c r="N89" s="43">
        <f t="shared" ca="1" si="3"/>
        <v>0</v>
      </c>
      <c r="O89" s="44" t="str">
        <f t="shared" ca="1" si="4"/>
        <v/>
      </c>
      <c r="V89" s="27"/>
      <c r="AC89" s="74" t="str">
        <f t="shared" ca="1" si="5"/>
        <v/>
      </c>
      <c r="AD89" s="74" t="str">
        <f t="shared" ca="1" si="6"/>
        <v/>
      </c>
      <c r="AE89" s="74" t="str">
        <f t="shared" ca="1" si="7"/>
        <v/>
      </c>
      <c r="AF89" s="74" t="str">
        <f t="shared" ca="1" si="8"/>
        <v/>
      </c>
      <c r="AG89" s="74" t="str">
        <f t="shared" ca="1" si="9"/>
        <v/>
      </c>
      <c r="AH89" s="74" t="str">
        <f t="shared" ca="1" si="10"/>
        <v/>
      </c>
      <c r="AI89" s="74" t="str">
        <f t="shared" ca="1" si="11"/>
        <v/>
      </c>
      <c r="AJ89" s="74" t="str">
        <f t="shared" ca="1" si="12"/>
        <v/>
      </c>
      <c r="AK89" s="74" t="str">
        <f t="shared" ca="1" si="13"/>
        <v/>
      </c>
      <c r="BB89" s="256">
        <f t="array" aca="1" ref="BB89" ca="1">IFERROR(INDEX(E89:M89, MATCH(0, COUNTIF($BA89:BA89, E89:M89), 0)),"")</f>
        <v>0</v>
      </c>
      <c r="BC89" s="256" t="str">
        <f t="array" aca="1" ref="BC89" ca="1">IFERROR(INDEX(E89:M89, MATCH(0, COUNTIF($BA89:BB89, E89:M89), 0)),"")</f>
        <v/>
      </c>
      <c r="BD89" s="256" t="str">
        <f t="array" aca="1" ref="BD89" ca="1">IFERROR(INDEX(E89:M89, MATCH(0, COUNTIF($BA89:BC89, E89:M89), 0)),"")</f>
        <v/>
      </c>
      <c r="BE89" s="256" t="str">
        <f t="array" aca="1" ref="BE89" ca="1">IFERROR(INDEX(E89:M89, MATCH(0, COUNTIF($BA89:BD89, E89:M89), 0)),"")</f>
        <v/>
      </c>
      <c r="BF89" s="256" t="str">
        <f t="array" aca="1" ref="BF89" ca="1">IFERROR(INDEX(E89:M89, MATCH(0, COUNTIF($BA89:BE89, E89:M89), 0)),"")</f>
        <v/>
      </c>
      <c r="BG89" s="256" t="str">
        <f t="array" aca="1" ref="BG89" ca="1">IFERROR(INDEX(E89:M89, MATCH(0, COUNTIF($BA89:BF89, E89:M89), 0)),"")</f>
        <v/>
      </c>
      <c r="BH89" s="256" t="str">
        <f t="array" aca="1" ref="BH89" ca="1">IFERROR(INDEX(E89:M89, MATCH(0, COUNTIF($BA89:BG89, E89:M89), 0)),"")</f>
        <v/>
      </c>
      <c r="BI89" s="256" t="str">
        <f t="array" aca="1" ref="BI89" ca="1">IFERROR(INDEX(E89:M89, MATCH(0, COUNTIF($BA89:BH89, E89:M89), 0)),"")</f>
        <v/>
      </c>
      <c r="BJ89" s="256" t="str">
        <f t="array" aca="1" ref="BJ89" ca="1">IFERROR(INDEX(E89:M89, MATCH(0, COUNTIF($BA89:BI89, E89:M89), 0)),"")</f>
        <v/>
      </c>
    </row>
    <row r="90" spans="2:62" ht="16.5" customHeight="1" x14ac:dyDescent="0.25">
      <c r="B90" s="366" t="s">
        <v>120</v>
      </c>
      <c r="C90" s="370"/>
      <c r="D90" s="260"/>
      <c r="E90" s="13">
        <f t="shared" ref="E90:N90" ca="1" si="14">SUM(E80:E89)</f>
        <v>507</v>
      </c>
      <c r="F90" s="14">
        <f t="shared" ca="1" si="14"/>
        <v>463</v>
      </c>
      <c r="G90" s="14">
        <f t="shared" ca="1" si="14"/>
        <v>535</v>
      </c>
      <c r="H90" s="14">
        <f t="shared" ca="1" si="14"/>
        <v>496</v>
      </c>
      <c r="I90" s="14">
        <f t="shared" ca="1" si="14"/>
        <v>0</v>
      </c>
      <c r="J90" s="14">
        <f t="shared" ca="1" si="14"/>
        <v>0</v>
      </c>
      <c r="K90" s="14">
        <f t="shared" ca="1" si="14"/>
        <v>0</v>
      </c>
      <c r="L90" s="14">
        <f t="shared" ca="1" si="14"/>
        <v>0</v>
      </c>
      <c r="M90" s="15">
        <f t="shared" ca="1" si="14"/>
        <v>0</v>
      </c>
      <c r="N90" s="275">
        <f t="shared" ca="1" si="14"/>
        <v>2001</v>
      </c>
      <c r="O90" s="63"/>
      <c r="V90" s="27"/>
    </row>
    <row r="91" spans="2:62" ht="16.5" customHeight="1" thickBot="1" x14ac:dyDescent="0.3">
      <c r="B91" s="368" t="s">
        <v>119</v>
      </c>
      <c r="C91" s="369"/>
      <c r="D91" s="64"/>
      <c r="E91" s="12">
        <f t="shared" ref="E91:M91" ca="1" si="15">IFERROR(AVERAGEIF(E80:E89,"&lt;&gt;0",E80:E89),"")</f>
        <v>169</v>
      </c>
      <c r="F91" s="9">
        <f t="shared" ca="1" si="15"/>
        <v>154.33333333333334</v>
      </c>
      <c r="G91" s="9">
        <f t="shared" ca="1" si="15"/>
        <v>178.33333333333334</v>
      </c>
      <c r="H91" s="9">
        <f t="shared" ca="1" si="15"/>
        <v>165.33333333333334</v>
      </c>
      <c r="I91" s="9" t="str">
        <f t="shared" ca="1" si="15"/>
        <v/>
      </c>
      <c r="J91" s="9" t="str">
        <f t="shared" ca="1" si="15"/>
        <v/>
      </c>
      <c r="K91" s="9" t="str">
        <f t="shared" ca="1" si="15"/>
        <v/>
      </c>
      <c r="L91" s="9" t="str">
        <f t="shared" ca="1" si="15"/>
        <v/>
      </c>
      <c r="M91" s="10" t="str">
        <f t="shared" ca="1" si="15"/>
        <v/>
      </c>
      <c r="N91" s="65"/>
      <c r="O91" s="274">
        <f ca="1">IF(N90="","",AVERAGEIF(E80:M89,"&lt;&gt;0",E80:M89))</f>
        <v>166.75</v>
      </c>
      <c r="V91" s="27"/>
      <c r="AQ91" s="85"/>
    </row>
    <row r="92" spans="2:62" x14ac:dyDescent="0.25">
      <c r="V92" s="27"/>
      <c r="AM92" s="340" t="s">
        <v>123</v>
      </c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</row>
    <row r="93" spans="2:62" ht="16.5" thickBot="1" x14ac:dyDescent="0.3">
      <c r="V93" s="27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0"/>
    </row>
    <row r="94" spans="2:62" ht="22.5" customHeight="1" thickTop="1" thickBot="1" x14ac:dyDescent="0.3">
      <c r="B94" s="360" t="s">
        <v>143</v>
      </c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2"/>
      <c r="Q94" s="343" t="s">
        <v>95</v>
      </c>
      <c r="R94" s="343"/>
      <c r="S94" s="343"/>
      <c r="T94" s="343"/>
      <c r="U94" s="343"/>
      <c r="V94" s="27"/>
    </row>
    <row r="95" spans="2:62" ht="22.5" customHeight="1" thickTop="1" thickBot="1" x14ac:dyDescent="0.3">
      <c r="B95" s="28" t="s">
        <v>64</v>
      </c>
      <c r="C95" s="67" t="s">
        <v>51</v>
      </c>
      <c r="D95" s="30" t="s">
        <v>59</v>
      </c>
      <c r="E95" s="31" t="s">
        <v>45</v>
      </c>
      <c r="F95" s="32" t="s">
        <v>46</v>
      </c>
      <c r="G95" s="32" t="s">
        <v>47</v>
      </c>
      <c r="H95" s="32" t="s">
        <v>48</v>
      </c>
      <c r="I95" s="32" t="s">
        <v>49</v>
      </c>
      <c r="J95" s="33" t="s">
        <v>50</v>
      </c>
      <c r="K95" s="33" t="s">
        <v>114</v>
      </c>
      <c r="L95" s="33" t="s">
        <v>115</v>
      </c>
      <c r="M95" s="34" t="s">
        <v>118</v>
      </c>
      <c r="N95" s="35" t="s">
        <v>52</v>
      </c>
      <c r="O95" s="36" t="s">
        <v>53</v>
      </c>
      <c r="Q95" s="343"/>
      <c r="R95" s="343"/>
      <c r="S95" s="343"/>
      <c r="T95" s="343"/>
      <c r="U95" s="343"/>
      <c r="V95" s="27"/>
    </row>
    <row r="96" spans="2:62" ht="16.5" customHeight="1" thickBot="1" x14ac:dyDescent="0.3">
      <c r="B96" s="72" t="s">
        <v>12</v>
      </c>
      <c r="C96" s="38" t="str">
        <f t="array" aca="1" ref="C96" ca="1">INDIRECT("C"&amp;SMALL(IF($D$10:$D$73=$D96,ROW($D$10:$D$73),""),ROW()-95))</f>
        <v>Renda</v>
      </c>
      <c r="D96" s="261" t="s">
        <v>75</v>
      </c>
      <c r="E96" s="74">
        <f t="array" aca="1" ref="E96" ca="1">N(INDIRECT("E"&amp;SMALL(IF($D$10:$D$73=$D96,ROW($D$10:$D$73),""),ROW()-95)))</f>
        <v>199</v>
      </c>
      <c r="F96" s="75">
        <f t="array" aca="1" ref="F96" ca="1">N(INDIRECT("F"&amp;SMALL(IF($D$10:$D$73=$D96,ROW($D$10:$D$73),""),ROW()-95)))</f>
        <v>174</v>
      </c>
      <c r="G96" s="75">
        <f t="array" aca="1" ref="G96" ca="1">N(INDIRECT("G"&amp;SMALL(IF($D$10:$D$73=$D96,ROW($D$10:$D$73),""),ROW()-95)))</f>
        <v>158</v>
      </c>
      <c r="H96" s="75">
        <f t="array" aca="1" ref="H96" ca="1">N(INDIRECT("H"&amp;SMALL(IF($D$10:$D$73=$D96,ROW($D$10:$D$73),""),ROW()-95)))</f>
        <v>157</v>
      </c>
      <c r="I96" s="75">
        <f t="array" aca="1" ref="I96" ca="1">N(INDIRECT("I"&amp;SMALL(IF($D$10:$D$73=$D96,ROW($D$10:$D$73),""),ROW()-95)))</f>
        <v>0</v>
      </c>
      <c r="J96" s="75">
        <f t="array" aca="1" ref="J96" ca="1">N(INDIRECT("J"&amp;SMALL(IF($D$10:$D$73=$D96,ROW($D$10:$D$73),""),ROW()-95)))</f>
        <v>0</v>
      </c>
      <c r="K96" s="75">
        <f t="array" aca="1" ref="K96" ca="1">N(INDIRECT("K"&amp;SMALL(IF($D$10:$D$73=$D96,ROW($D$10:$D$73),""),ROW()-95)))</f>
        <v>0</v>
      </c>
      <c r="L96" s="75">
        <f t="array" aca="1" ref="L96" ca="1">N(INDIRECT("L"&amp;SMALL(IF($D$10:$D$73=$D96,ROW($D$10:$D$73),""),ROW()-95)))</f>
        <v>0</v>
      </c>
      <c r="M96" s="76">
        <f t="array" aca="1" ref="M96" ca="1">N(INDIRECT("M"&amp;SMALL(IF($D$10:$D$73=$D96,ROW($D$10:$D$73),""),ROW()-95)))</f>
        <v>0</v>
      </c>
      <c r="N96" s="88">
        <f ca="1">SUM(E96:M96)</f>
        <v>688</v>
      </c>
      <c r="O96" s="44">
        <f ca="1">IFERROR(AVERAGEIF(E96:M96,"&lt;&gt;0",E96:M96),"")</f>
        <v>172</v>
      </c>
      <c r="Q96" s="341" t="str">
        <f>pozvánka_ceny!C53</f>
        <v>Jack Daniel's Honey 1 l</v>
      </c>
      <c r="R96" s="341"/>
      <c r="S96" s="341"/>
      <c r="T96" s="341"/>
      <c r="U96" s="341"/>
      <c r="V96" s="27"/>
      <c r="AC96" s="74">
        <f ca="1">IF(E96=0,"",E96)</f>
        <v>199</v>
      </c>
      <c r="AD96" s="74">
        <f t="shared" ref="AD96:AK96" ca="1" si="16">IF(F96=0,"",F96)</f>
        <v>174</v>
      </c>
      <c r="AE96" s="74">
        <f t="shared" ca="1" si="16"/>
        <v>158</v>
      </c>
      <c r="AF96" s="74">
        <f t="shared" ca="1" si="16"/>
        <v>157</v>
      </c>
      <c r="AG96" s="74" t="str">
        <f t="shared" ca="1" si="16"/>
        <v/>
      </c>
      <c r="AH96" s="74" t="str">
        <f t="shared" ca="1" si="16"/>
        <v/>
      </c>
      <c r="AI96" s="74" t="str">
        <f t="shared" ca="1" si="16"/>
        <v/>
      </c>
      <c r="AJ96" s="74" t="str">
        <f t="shared" ca="1" si="16"/>
        <v/>
      </c>
      <c r="AK96" s="74" t="str">
        <f t="shared" ca="1" si="16"/>
        <v/>
      </c>
      <c r="AM96" s="73" t="str">
        <f ca="1">C96</f>
        <v>Renda</v>
      </c>
      <c r="AN96" s="73" t="str">
        <f t="shared" ref="AN96:AX107" si="17">D96</f>
        <v>MP</v>
      </c>
      <c r="AO96" s="73">
        <f t="shared" ca="1" si="17"/>
        <v>199</v>
      </c>
      <c r="AP96" s="73">
        <f t="shared" ref="AP96" ca="1" si="18">F96</f>
        <v>174</v>
      </c>
      <c r="AQ96" s="73">
        <f t="shared" ref="AQ96" ca="1" si="19">G96</f>
        <v>158</v>
      </c>
      <c r="AR96" s="73">
        <f t="shared" ref="AR96" ca="1" si="20">H96</f>
        <v>157</v>
      </c>
      <c r="AS96" s="73">
        <f t="shared" ref="AS96" ca="1" si="21">I96</f>
        <v>0</v>
      </c>
      <c r="AT96" s="73">
        <f t="shared" ref="AT96" ca="1" si="22">J96</f>
        <v>0</v>
      </c>
      <c r="AU96" s="73">
        <f t="shared" ref="AU96" ca="1" si="23">K96</f>
        <v>0</v>
      </c>
      <c r="AV96" s="73">
        <f t="shared" ref="AV96" ca="1" si="24">L96</f>
        <v>0</v>
      </c>
      <c r="AW96" s="73">
        <f t="shared" ref="AW96" ca="1" si="25">M96</f>
        <v>0</v>
      </c>
      <c r="AX96" s="73">
        <f t="shared" ca="1" si="17"/>
        <v>688</v>
      </c>
      <c r="AY96" s="89">
        <f ca="1">O96</f>
        <v>172</v>
      </c>
      <c r="BB96" s="256">
        <f t="array" aca="1" ref="BB96" ca="1">IFERROR(INDEX(AO96:AW96, MATCH(0, COUNTIF($BA96:BA96, AO96:AW96), 0)),"")</f>
        <v>199</v>
      </c>
      <c r="BC96" s="256">
        <f t="array" aca="1" ref="BC96" ca="1">IFERROR(INDEX(AO96:AW96, MATCH(0, COUNTIF($BA96:BB96, AO96:AW96), 0)),"")</f>
        <v>174</v>
      </c>
      <c r="BD96" s="256">
        <f t="array" aca="1" ref="BD96" ca="1">IFERROR(INDEX(AO96:AW96, MATCH(0, COUNTIF($BA96:BC96, AO96:AW96), 0)),"")</f>
        <v>158</v>
      </c>
      <c r="BE96" s="256">
        <f t="array" aca="1" ref="BE96" ca="1">IFERROR(INDEX(AO96:AW96, MATCH(0, COUNTIF($BA96:BD96, AO96:AW96), 0)),"")</f>
        <v>157</v>
      </c>
      <c r="BF96" s="256">
        <f t="array" aca="1" ref="BF96" ca="1">IFERROR(INDEX(AO96:AW96, MATCH(0, COUNTIF($BA96:BE96, AO96:AW96), 0)),"")</f>
        <v>0</v>
      </c>
      <c r="BG96" s="256" t="str">
        <f t="array" aca="1" ref="BG96" ca="1">IFERROR(INDEX(AO96:AW96, MATCH(0, COUNTIF($BA96:BF96, AO96:AW96), 0)),"")</f>
        <v/>
      </c>
      <c r="BH96" s="256" t="str">
        <f t="array" aca="1" ref="BH96" ca="1">IFERROR(INDEX(AO96:AW96, MATCH(0, COUNTIF($BA96:BG96, AO96:AW96), 0)),"")</f>
        <v/>
      </c>
      <c r="BI96" s="256" t="str">
        <f t="array" aca="1" ref="BI96" ca="1">IFERROR(INDEX(AO96:AW96, MATCH(0, COUNTIF($BA96:BH96, AO96:AW96), 0)),"")</f>
        <v/>
      </c>
      <c r="BJ96" s="256" t="str">
        <f t="array" aca="1" ref="BJ96" ca="1">IFERROR(INDEX(AO96:AW96, MATCH(0, COUNTIF($BA96:BI96, AO96:AW96), 0)),"")</f>
        <v/>
      </c>
    </row>
    <row r="97" spans="2:63" ht="16.5" customHeight="1" thickBot="1" x14ac:dyDescent="0.3">
      <c r="B97" s="77" t="s">
        <v>13</v>
      </c>
      <c r="C97" s="47" t="str">
        <f t="array" aca="1" ref="C97" ca="1">INDIRECT("C"&amp;SMALL(IF($D$10:$D$73=$D97,ROW($D$10:$D$73),""),ROW()-95))</f>
        <v>Petr</v>
      </c>
      <c r="D97" s="262" t="s">
        <v>75</v>
      </c>
      <c r="E97" s="78">
        <f t="array" aca="1" ref="E97" ca="1">N(INDIRECT("E"&amp;SMALL(IF($D$10:$D$73=$D97,ROW($D$10:$D$73),""),ROW()-95)))</f>
        <v>168</v>
      </c>
      <c r="F97" s="79">
        <f t="array" aca="1" ref="F97" ca="1">N(INDIRECT("F"&amp;SMALL(IF($D$10:$D$73=$D97,ROW($D$10:$D$73),""),ROW()-95)))</f>
        <v>176</v>
      </c>
      <c r="G97" s="79">
        <f t="array" aca="1" ref="G97" ca="1">N(INDIRECT("G"&amp;SMALL(IF($D$10:$D$73=$D97,ROW($D$10:$D$73),""),ROW()-95)))</f>
        <v>184</v>
      </c>
      <c r="H97" s="79">
        <f t="array" aca="1" ref="H97" ca="1">N(INDIRECT("H"&amp;SMALL(IF($D$10:$D$73=$D97,ROW($D$10:$D$73),""),ROW()-95)))</f>
        <v>140</v>
      </c>
      <c r="I97" s="79">
        <f t="array" aca="1" ref="I97" ca="1">N(INDIRECT("I"&amp;SMALL(IF($D$10:$D$73=$D97,ROW($D$10:$D$73),""),ROW()-95)))</f>
        <v>0</v>
      </c>
      <c r="J97" s="79">
        <f t="array" aca="1" ref="J97" ca="1">N(INDIRECT("J"&amp;SMALL(IF($D$10:$D$73=$D97,ROW($D$10:$D$73),""),ROW()-95)))</f>
        <v>0</v>
      </c>
      <c r="K97" s="79">
        <f t="array" aca="1" ref="K97" ca="1">N(INDIRECT("K"&amp;SMALL(IF($D$10:$D$73=$D97,ROW($D$10:$D$73),""),ROW()-95)))</f>
        <v>0</v>
      </c>
      <c r="L97" s="79">
        <f t="array" aca="1" ref="L97" ca="1">N(INDIRECT("L"&amp;SMALL(IF($D$10:$D$73=$D97,ROW($D$10:$D$73),""),ROW()-95)))</f>
        <v>0</v>
      </c>
      <c r="M97" s="80">
        <f t="array" aca="1" ref="M97" ca="1">N(INDIRECT("M"&amp;SMALL(IF($D$10:$D$73=$D97,ROW($D$10:$D$73),""),ROW()-95)))</f>
        <v>0</v>
      </c>
      <c r="N97" s="88">
        <f t="shared" ref="N97:N107" ca="1" si="26">SUM(E97:M97)</f>
        <v>668</v>
      </c>
      <c r="O97" s="44">
        <f t="shared" ref="O97:O107" ca="1" si="27">IFERROR(AVERAGEIF(E97:M97,"&lt;&gt;0",E97:M97),"")</f>
        <v>167</v>
      </c>
      <c r="Q97" s="341" t="str">
        <f>pozvánka_ceny!C54</f>
        <v>Majestat XO Brandy de Jerez Gran Reserva 0,7 l</v>
      </c>
      <c r="R97" s="341"/>
      <c r="S97" s="341"/>
      <c r="T97" s="341"/>
      <c r="U97" s="341"/>
      <c r="V97" s="27"/>
      <c r="AC97" s="74">
        <f t="shared" ref="AC97:AC107" ca="1" si="28">IF(E97=0,"",E97)</f>
        <v>168</v>
      </c>
      <c r="AD97" s="74">
        <f t="shared" ref="AD97:AD107" ca="1" si="29">IF(F97=0,"",F97)</f>
        <v>176</v>
      </c>
      <c r="AE97" s="74">
        <f t="shared" ref="AE97:AE107" ca="1" si="30">IF(G97=0,"",G97)</f>
        <v>184</v>
      </c>
      <c r="AF97" s="74">
        <f t="shared" ref="AF97:AF107" ca="1" si="31">IF(H97=0,"",H97)</f>
        <v>140</v>
      </c>
      <c r="AG97" s="74" t="str">
        <f t="shared" ref="AG97:AG107" ca="1" si="32">IF(I97=0,"",I97)</f>
        <v/>
      </c>
      <c r="AH97" s="74" t="str">
        <f t="shared" ref="AH97:AH107" ca="1" si="33">IF(J97=0,"",J97)</f>
        <v/>
      </c>
      <c r="AI97" s="74" t="str">
        <f t="shared" ref="AI97:AI107" ca="1" si="34">IF(K97=0,"",K97)</f>
        <v/>
      </c>
      <c r="AJ97" s="74" t="str">
        <f t="shared" ref="AJ97:AJ107" ca="1" si="35">IF(L97=0,"",L97)</f>
        <v/>
      </c>
      <c r="AK97" s="74" t="str">
        <f t="shared" ref="AK97:AK107" ca="1" si="36">IF(M97=0,"",M97)</f>
        <v/>
      </c>
      <c r="AM97" s="73" t="str">
        <f t="shared" ref="AM97:AM107" ca="1" si="37">C97</f>
        <v>Petr</v>
      </c>
      <c r="AN97" s="73" t="str">
        <f t="shared" si="17"/>
        <v>MP</v>
      </c>
      <c r="AO97" s="73">
        <f t="shared" ca="1" si="17"/>
        <v>168</v>
      </c>
      <c r="AP97" s="73">
        <f t="shared" ca="1" si="17"/>
        <v>176</v>
      </c>
      <c r="AQ97" s="73">
        <f t="shared" ca="1" si="17"/>
        <v>184</v>
      </c>
      <c r="AR97" s="73">
        <f t="shared" ca="1" si="17"/>
        <v>140</v>
      </c>
      <c r="AS97" s="73">
        <f t="shared" ca="1" si="17"/>
        <v>0</v>
      </c>
      <c r="AT97" s="73">
        <f t="shared" ca="1" si="17"/>
        <v>0</v>
      </c>
      <c r="AU97" s="73">
        <f t="shared" ca="1" si="17"/>
        <v>0</v>
      </c>
      <c r="AV97" s="73">
        <f t="shared" ca="1" si="17"/>
        <v>0</v>
      </c>
      <c r="AW97" s="73">
        <f t="shared" ca="1" si="17"/>
        <v>0</v>
      </c>
      <c r="AX97" s="73">
        <f t="shared" ca="1" si="17"/>
        <v>668</v>
      </c>
      <c r="AY97" s="89">
        <f t="shared" ref="AY97:AY107" ca="1" si="38">O97</f>
        <v>167</v>
      </c>
      <c r="BB97" s="256">
        <f t="array" aca="1" ref="BB97" ca="1">IFERROR(INDEX(AO97:AW97, MATCH(0, COUNTIF($BA97:BA97, AO97:AW97), 0)),"")</f>
        <v>168</v>
      </c>
      <c r="BC97" s="256">
        <f t="array" aca="1" ref="BC97" ca="1">IFERROR(INDEX(AO97:AW97, MATCH(0, COUNTIF($BA97:BB97, AO97:AW97), 0)),"")</f>
        <v>176</v>
      </c>
      <c r="BD97" s="256">
        <f t="array" aca="1" ref="BD97" ca="1">IFERROR(INDEX(AO97:AW97, MATCH(0, COUNTIF($BA97:BC97, AO97:AW97), 0)),"")</f>
        <v>184</v>
      </c>
      <c r="BE97" s="256">
        <f t="array" aca="1" ref="BE97" ca="1">IFERROR(INDEX(AO97:AW97, MATCH(0, COUNTIF($BA97:BD97, AO97:AW97), 0)),"")</f>
        <v>140</v>
      </c>
      <c r="BF97" s="256">
        <f t="array" aca="1" ref="BF97" ca="1">IFERROR(INDEX(AO97:AW97, MATCH(0, COUNTIF($BA97:BE97, AO97:AW97), 0)),"")</f>
        <v>0</v>
      </c>
      <c r="BG97" s="256" t="str">
        <f t="array" aca="1" ref="BG97" ca="1">IFERROR(INDEX(AO97:AW97, MATCH(0, COUNTIF($BA97:BF97, AO97:AW97), 0)),"")</f>
        <v/>
      </c>
      <c r="BH97" s="256" t="str">
        <f t="array" aca="1" ref="BH97" ca="1">IFERROR(INDEX(AO97:AW97, MATCH(0, COUNTIF($BA97:BG97, AO97:AW97), 0)),"")</f>
        <v/>
      </c>
      <c r="BI97" s="256" t="str">
        <f t="array" aca="1" ref="BI97" ca="1">IFERROR(INDEX(AO97:AW97, MATCH(0, COUNTIF($BA97:BH97, AO97:AW97), 0)),"")</f>
        <v/>
      </c>
      <c r="BJ97" s="256" t="str">
        <f t="array" aca="1" ref="BJ97" ca="1">IFERROR(INDEX(AO97:AW97, MATCH(0, COUNTIF($BA97:BI97, AO97:AW97), 0)),"")</f>
        <v/>
      </c>
    </row>
    <row r="98" spans="2:63" ht="16.5" customHeight="1" thickBot="1" x14ac:dyDescent="0.3">
      <c r="B98" s="77" t="s">
        <v>14</v>
      </c>
      <c r="C98" s="47" t="str">
        <f t="array" aca="1" ref="C98" ca="1">INDIRECT("C"&amp;SMALL(IF($D$10:$D$73=$D98,ROW($D$10:$D$73),""),ROW()-95))</f>
        <v>Mojka</v>
      </c>
      <c r="D98" s="262" t="s">
        <v>75</v>
      </c>
      <c r="E98" s="78">
        <f t="array" aca="1" ref="E98" ca="1">N(INDIRECT("E"&amp;SMALL(IF($D$10:$D$73=$D98,ROW($D$10:$D$73),""),ROW()-95)))</f>
        <v>158</v>
      </c>
      <c r="F98" s="79">
        <f t="array" aca="1" ref="F98" ca="1">N(INDIRECT("F"&amp;SMALL(IF($D$10:$D$73=$D98,ROW($D$10:$D$73),""),ROW()-95)))</f>
        <v>141</v>
      </c>
      <c r="G98" s="79">
        <f t="array" aca="1" ref="G98" ca="1">N(INDIRECT("G"&amp;SMALL(IF($D$10:$D$73=$D98,ROW($D$10:$D$73),""),ROW()-95)))</f>
        <v>174</v>
      </c>
      <c r="H98" s="79">
        <f t="array" aca="1" ref="H98" ca="1">N(INDIRECT("H"&amp;SMALL(IF($D$10:$D$73=$D98,ROW($D$10:$D$73),""),ROW()-95)))</f>
        <v>160</v>
      </c>
      <c r="I98" s="79">
        <f t="array" aca="1" ref="I98" ca="1">N(INDIRECT("I"&amp;SMALL(IF($D$10:$D$73=$D98,ROW($D$10:$D$73),""),ROW()-95)))</f>
        <v>0</v>
      </c>
      <c r="J98" s="79">
        <f t="array" aca="1" ref="J98" ca="1">N(INDIRECT("J"&amp;SMALL(IF($D$10:$D$73=$D98,ROW($D$10:$D$73),""),ROW()-95)))</f>
        <v>0</v>
      </c>
      <c r="K98" s="79">
        <f t="array" aca="1" ref="K98" ca="1">N(INDIRECT("K"&amp;SMALL(IF($D$10:$D$73=$D98,ROW($D$10:$D$73),""),ROW()-95)))</f>
        <v>0</v>
      </c>
      <c r="L98" s="79">
        <f t="array" aca="1" ref="L98" ca="1">N(INDIRECT("L"&amp;SMALL(IF($D$10:$D$73=$D98,ROW($D$10:$D$73),""),ROW()-95)))</f>
        <v>0</v>
      </c>
      <c r="M98" s="80">
        <f t="array" aca="1" ref="M98" ca="1">N(INDIRECT("M"&amp;SMALL(IF($D$10:$D$73=$D98,ROW($D$10:$D$73),""),ROW()-95)))</f>
        <v>0</v>
      </c>
      <c r="N98" s="88">
        <f t="shared" ca="1" si="26"/>
        <v>633</v>
      </c>
      <c r="O98" s="44">
        <f t="shared" ca="1" si="27"/>
        <v>158.25</v>
      </c>
      <c r="Q98" s="341" t="str">
        <f>pozvánka_ceny!C55</f>
        <v>Beefeater Gin 0,7 l</v>
      </c>
      <c r="R98" s="341"/>
      <c r="S98" s="341"/>
      <c r="T98" s="341"/>
      <c r="U98" s="341"/>
      <c r="V98" s="27"/>
      <c r="AC98" s="74">
        <f t="shared" ca="1" si="28"/>
        <v>158</v>
      </c>
      <c r="AD98" s="74">
        <f t="shared" ca="1" si="29"/>
        <v>141</v>
      </c>
      <c r="AE98" s="74">
        <f t="shared" ca="1" si="30"/>
        <v>174</v>
      </c>
      <c r="AF98" s="74">
        <f t="shared" ca="1" si="31"/>
        <v>160</v>
      </c>
      <c r="AG98" s="74" t="str">
        <f t="shared" ca="1" si="32"/>
        <v/>
      </c>
      <c r="AH98" s="74" t="str">
        <f t="shared" ca="1" si="33"/>
        <v/>
      </c>
      <c r="AI98" s="74" t="str">
        <f t="shared" ca="1" si="34"/>
        <v/>
      </c>
      <c r="AJ98" s="74" t="str">
        <f t="shared" ca="1" si="35"/>
        <v/>
      </c>
      <c r="AK98" s="74" t="str">
        <f t="shared" ca="1" si="36"/>
        <v/>
      </c>
      <c r="AM98" s="73" t="str">
        <f t="shared" ca="1" si="37"/>
        <v>Mojka</v>
      </c>
      <c r="AN98" s="73" t="str">
        <f t="shared" si="17"/>
        <v>MP</v>
      </c>
      <c r="AO98" s="73">
        <f t="shared" ca="1" si="17"/>
        <v>158</v>
      </c>
      <c r="AP98" s="73">
        <f t="shared" ca="1" si="17"/>
        <v>141</v>
      </c>
      <c r="AQ98" s="73">
        <f t="shared" ca="1" si="17"/>
        <v>174</v>
      </c>
      <c r="AR98" s="73">
        <f t="shared" ca="1" si="17"/>
        <v>160</v>
      </c>
      <c r="AS98" s="73">
        <f t="shared" ca="1" si="17"/>
        <v>0</v>
      </c>
      <c r="AT98" s="73">
        <f t="shared" ca="1" si="17"/>
        <v>0</v>
      </c>
      <c r="AU98" s="73">
        <f t="shared" ca="1" si="17"/>
        <v>0</v>
      </c>
      <c r="AV98" s="73">
        <f t="shared" ca="1" si="17"/>
        <v>0</v>
      </c>
      <c r="AW98" s="73">
        <f t="shared" ca="1" si="17"/>
        <v>0</v>
      </c>
      <c r="AX98" s="73">
        <f t="shared" ca="1" si="17"/>
        <v>633</v>
      </c>
      <c r="AY98" s="89">
        <f t="shared" ca="1" si="38"/>
        <v>158.25</v>
      </c>
      <c r="BB98" s="256">
        <f t="array" aca="1" ref="BB98" ca="1">IFERROR(INDEX(AO98:AW98, MATCH(0, COUNTIF($BA98:BA98, AO98:AW98), 0)),"")</f>
        <v>158</v>
      </c>
      <c r="BC98" s="256">
        <f t="array" aca="1" ref="BC98" ca="1">IFERROR(INDEX(AO98:AW98, MATCH(0, COUNTIF($BA98:BB98, AO98:AW98), 0)),"")</f>
        <v>141</v>
      </c>
      <c r="BD98" s="256">
        <f t="array" aca="1" ref="BD98" ca="1">IFERROR(INDEX(AO98:AW98, MATCH(0, COUNTIF($BA98:BC98, AO98:AW98), 0)),"")</f>
        <v>174</v>
      </c>
      <c r="BE98" s="256">
        <f t="array" aca="1" ref="BE98" ca="1">IFERROR(INDEX(AO98:AW98, MATCH(0, COUNTIF($BA98:BD98, AO98:AW98), 0)),"")</f>
        <v>160</v>
      </c>
      <c r="BF98" s="256">
        <f t="array" aca="1" ref="BF98" ca="1">IFERROR(INDEX(AO98:AW98, MATCH(0, COUNTIF($BA98:BE98, AO98:AW98), 0)),"")</f>
        <v>0</v>
      </c>
      <c r="BG98" s="256" t="str">
        <f t="array" aca="1" ref="BG98" ca="1">IFERROR(INDEX(AO98:AW98, MATCH(0, COUNTIF($BA98:BF98, AO98:AW98), 0)),"")</f>
        <v/>
      </c>
      <c r="BH98" s="256" t="str">
        <f t="array" aca="1" ref="BH98" ca="1">IFERROR(INDEX(AO98:AW98, MATCH(0, COUNTIF($BA98:BG98, AO98:AW98), 0)),"")</f>
        <v/>
      </c>
      <c r="BI98" s="256" t="str">
        <f t="array" aca="1" ref="BI98" ca="1">IFERROR(INDEX(AO98:AW98, MATCH(0, COUNTIF($BA98:BH98, AO98:AW98), 0)),"")</f>
        <v/>
      </c>
      <c r="BJ98" s="256" t="str">
        <f t="array" aca="1" ref="BJ98" ca="1">IFERROR(INDEX(AO98:AW98, MATCH(0, COUNTIF($BA98:BI98, AO98:AW98), 0)),"")</f>
        <v/>
      </c>
    </row>
    <row r="99" spans="2:63" ht="16.5" customHeight="1" thickBot="1" x14ac:dyDescent="0.3">
      <c r="B99" s="77" t="s">
        <v>15</v>
      </c>
      <c r="C99" s="47">
        <f t="array" aca="1" ref="C99" ca="1">INDIRECT("C"&amp;SMALL(IF($D$10:$D$73=$D99,ROW($D$10:$D$73),""),ROW()-95))</f>
        <v>0</v>
      </c>
      <c r="D99" s="262"/>
      <c r="E99" s="78">
        <f t="array" aca="1" ref="E99" ca="1">N(INDIRECT("E"&amp;SMALL(IF($D$10:$D$73=$D99,ROW($D$10:$D$73),""),ROW()-95)))</f>
        <v>0</v>
      </c>
      <c r="F99" s="79">
        <f t="array" aca="1" ref="F99" ca="1">N(INDIRECT("F"&amp;SMALL(IF($D$10:$D$73=$D99,ROW($D$10:$D$73),""),ROW()-95)))</f>
        <v>0</v>
      </c>
      <c r="G99" s="79">
        <f t="array" aca="1" ref="G99" ca="1">N(INDIRECT("G"&amp;SMALL(IF($D$10:$D$73=$D99,ROW($D$10:$D$73),""),ROW()-95)))</f>
        <v>0</v>
      </c>
      <c r="H99" s="79">
        <f t="array" aca="1" ref="H99" ca="1">N(INDIRECT("H"&amp;SMALL(IF($D$10:$D$73=$D99,ROW($D$10:$D$73),""),ROW()-95)))</f>
        <v>0</v>
      </c>
      <c r="I99" s="79">
        <f t="array" aca="1" ref="I99" ca="1">N(INDIRECT("I"&amp;SMALL(IF($D$10:$D$73=$D99,ROW($D$10:$D$73),""),ROW()-95)))</f>
        <v>0</v>
      </c>
      <c r="J99" s="79">
        <f t="array" aca="1" ref="J99" ca="1">N(INDIRECT("J"&amp;SMALL(IF($D$10:$D$73=$D99,ROW($D$10:$D$73),""),ROW()-95)))</f>
        <v>0</v>
      </c>
      <c r="K99" s="79">
        <f t="array" aca="1" ref="K99" ca="1">N(INDIRECT("K"&amp;SMALL(IF($D$10:$D$73=$D99,ROW($D$10:$D$73),""),ROW()-95)))</f>
        <v>0</v>
      </c>
      <c r="L99" s="79">
        <f t="array" aca="1" ref="L99" ca="1">N(INDIRECT("L"&amp;SMALL(IF($D$10:$D$73=$D99,ROW($D$10:$D$73),""),ROW()-95)))</f>
        <v>0</v>
      </c>
      <c r="M99" s="80">
        <f t="array" aca="1" ref="M99" ca="1">N(INDIRECT("M"&amp;SMALL(IF($D$10:$D$73=$D99,ROW($D$10:$D$73),""),ROW()-95)))</f>
        <v>0</v>
      </c>
      <c r="N99" s="88">
        <f t="shared" ca="1" si="26"/>
        <v>0</v>
      </c>
      <c r="O99" s="44" t="str">
        <f t="shared" ca="1" si="27"/>
        <v/>
      </c>
      <c r="Q99" s="341" t="str">
        <f>pozvánka_ceny!C56</f>
        <v>Campari Bitter 0,7 l</v>
      </c>
      <c r="R99" s="341"/>
      <c r="S99" s="341"/>
      <c r="T99" s="341"/>
      <c r="U99" s="341"/>
      <c r="V99" s="27"/>
      <c r="AC99" s="74" t="str">
        <f t="shared" ca="1" si="28"/>
        <v/>
      </c>
      <c r="AD99" s="74" t="str">
        <f t="shared" ca="1" si="29"/>
        <v/>
      </c>
      <c r="AE99" s="74" t="str">
        <f t="shared" ca="1" si="30"/>
        <v/>
      </c>
      <c r="AF99" s="74" t="str">
        <f t="shared" ca="1" si="31"/>
        <v/>
      </c>
      <c r="AG99" s="74" t="str">
        <f t="shared" ca="1" si="32"/>
        <v/>
      </c>
      <c r="AH99" s="74" t="str">
        <f t="shared" ca="1" si="33"/>
        <v/>
      </c>
      <c r="AI99" s="74" t="str">
        <f t="shared" ca="1" si="34"/>
        <v/>
      </c>
      <c r="AJ99" s="74" t="str">
        <f t="shared" ca="1" si="35"/>
        <v/>
      </c>
      <c r="AK99" s="74" t="str">
        <f t="shared" ca="1" si="36"/>
        <v/>
      </c>
      <c r="AM99" s="73">
        <f t="shared" ca="1" si="37"/>
        <v>0</v>
      </c>
      <c r="AN99" s="73">
        <f t="shared" si="17"/>
        <v>0</v>
      </c>
      <c r="AO99" s="73">
        <f t="shared" ca="1" si="17"/>
        <v>0</v>
      </c>
      <c r="AP99" s="73">
        <f t="shared" ca="1" si="17"/>
        <v>0</v>
      </c>
      <c r="AQ99" s="73">
        <f t="shared" ca="1" si="17"/>
        <v>0</v>
      </c>
      <c r="AR99" s="73">
        <f t="shared" ca="1" si="17"/>
        <v>0</v>
      </c>
      <c r="AS99" s="73">
        <f t="shared" ca="1" si="17"/>
        <v>0</v>
      </c>
      <c r="AT99" s="73">
        <f t="shared" ca="1" si="17"/>
        <v>0</v>
      </c>
      <c r="AU99" s="73">
        <f t="shared" ca="1" si="17"/>
        <v>0</v>
      </c>
      <c r="AV99" s="73">
        <f t="shared" ca="1" si="17"/>
        <v>0</v>
      </c>
      <c r="AW99" s="73">
        <f t="shared" ca="1" si="17"/>
        <v>0</v>
      </c>
      <c r="AX99" s="73">
        <f t="shared" ca="1" si="17"/>
        <v>0</v>
      </c>
      <c r="AY99" s="89" t="str">
        <f t="shared" ca="1" si="38"/>
        <v/>
      </c>
      <c r="BB99" s="256">
        <f t="array" aca="1" ref="BB99" ca="1">IFERROR(INDEX(AO99:AW99, MATCH(0, COUNTIF($BA99:BA99, AO99:AW99), 0)),"")</f>
        <v>0</v>
      </c>
      <c r="BC99" s="256" t="str">
        <f t="array" aca="1" ref="BC99" ca="1">IFERROR(INDEX(AO99:AW99, MATCH(0, COUNTIF($BA99:BB99, AO99:AW99), 0)),"")</f>
        <v/>
      </c>
      <c r="BD99" s="256" t="str">
        <f t="array" aca="1" ref="BD99" ca="1">IFERROR(INDEX(AO99:AW99, MATCH(0, COUNTIF($BA99:BC99, AO99:AW99), 0)),"")</f>
        <v/>
      </c>
      <c r="BE99" s="256" t="str">
        <f t="array" aca="1" ref="BE99" ca="1">IFERROR(INDEX(AO99:AW99, MATCH(0, COUNTIF($BA99:BD99, AO99:AW99), 0)),"")</f>
        <v/>
      </c>
      <c r="BF99" s="256" t="str">
        <f t="array" aca="1" ref="BF99" ca="1">IFERROR(INDEX(AO99:AW99, MATCH(0, COUNTIF($BA99:BE99, AO99:AW99), 0)),"")</f>
        <v/>
      </c>
      <c r="BG99" s="256" t="str">
        <f t="array" aca="1" ref="BG99" ca="1">IFERROR(INDEX(AO99:AW99, MATCH(0, COUNTIF($BA99:BF99, AO99:AW99), 0)),"")</f>
        <v/>
      </c>
      <c r="BH99" s="256" t="str">
        <f t="array" aca="1" ref="BH99" ca="1">IFERROR(INDEX(AO99:AW99, MATCH(0, COUNTIF($BA99:BG99, AO99:AW99), 0)),"")</f>
        <v/>
      </c>
      <c r="BI99" s="256" t="str">
        <f t="array" aca="1" ref="BI99" ca="1">IFERROR(INDEX(AO99:AW99, MATCH(0, COUNTIF($BA99:BH99, AO99:AW99), 0)),"")</f>
        <v/>
      </c>
      <c r="BJ99" s="256" t="str">
        <f t="array" aca="1" ref="BJ99" ca="1">IFERROR(INDEX(AO99:AW99, MATCH(0, COUNTIF($BA99:BI99, AO99:AW99), 0)),"")</f>
        <v/>
      </c>
    </row>
    <row r="100" spans="2:63" ht="16.5" customHeight="1" thickBot="1" x14ac:dyDescent="0.3">
      <c r="B100" s="77" t="s">
        <v>17</v>
      </c>
      <c r="C100" s="47">
        <f t="array" aca="1" ref="C100" ca="1">INDIRECT("C"&amp;SMALL(IF($D$10:$D$73=$D100,ROW($D$10:$D$73),""),ROW()-95))</f>
        <v>0</v>
      </c>
      <c r="D100" s="262"/>
      <c r="E100" s="78">
        <f t="array" aca="1" ref="E100" ca="1">N(INDIRECT("E"&amp;SMALL(IF($D$10:$D$73=$D100,ROW($D$10:$D$73),""),ROW()-95)))</f>
        <v>0</v>
      </c>
      <c r="F100" s="79">
        <f t="array" aca="1" ref="F100" ca="1">N(INDIRECT("F"&amp;SMALL(IF($D$10:$D$73=$D100,ROW($D$10:$D$73),""),ROW()-95)))</f>
        <v>0</v>
      </c>
      <c r="G100" s="79">
        <f t="array" aca="1" ref="G100" ca="1">N(INDIRECT("G"&amp;SMALL(IF($D$10:$D$73=$D100,ROW($D$10:$D$73),""),ROW()-95)))</f>
        <v>0</v>
      </c>
      <c r="H100" s="79">
        <f t="array" aca="1" ref="H100" ca="1">N(INDIRECT("H"&amp;SMALL(IF($D$10:$D$73=$D100,ROW($D$10:$D$73),""),ROW()-95)))</f>
        <v>0</v>
      </c>
      <c r="I100" s="79">
        <f t="array" aca="1" ref="I100" ca="1">N(INDIRECT("I"&amp;SMALL(IF($D$10:$D$73=$D100,ROW($D$10:$D$73),""),ROW()-95)))</f>
        <v>0</v>
      </c>
      <c r="J100" s="79">
        <f t="array" aca="1" ref="J100" ca="1">N(INDIRECT("J"&amp;SMALL(IF($D$10:$D$73=$D100,ROW($D$10:$D$73),""),ROW()-95)))</f>
        <v>0</v>
      </c>
      <c r="K100" s="79">
        <f t="array" aca="1" ref="K100" ca="1">N(INDIRECT("K"&amp;SMALL(IF($D$10:$D$73=$D100,ROW($D$10:$D$73),""),ROW()-95)))</f>
        <v>0</v>
      </c>
      <c r="L100" s="79">
        <f t="array" aca="1" ref="L100" ca="1">N(INDIRECT("L"&amp;SMALL(IF($D$10:$D$73=$D100,ROW($D$10:$D$73),""),ROW()-95)))</f>
        <v>0</v>
      </c>
      <c r="M100" s="80">
        <f t="array" aca="1" ref="M100" ca="1">N(INDIRECT("M"&amp;SMALL(IF($D$10:$D$73=$D100,ROW($D$10:$D$73),""),ROW()-95)))</f>
        <v>0</v>
      </c>
      <c r="N100" s="88">
        <f t="shared" ca="1" si="26"/>
        <v>0</v>
      </c>
      <c r="O100" s="44" t="str">
        <f t="shared" ca="1" si="27"/>
        <v/>
      </c>
      <c r="V100" s="27"/>
      <c r="AC100" s="74" t="str">
        <f t="shared" ca="1" si="28"/>
        <v/>
      </c>
      <c r="AD100" s="74" t="str">
        <f t="shared" ca="1" si="29"/>
        <v/>
      </c>
      <c r="AE100" s="74" t="str">
        <f t="shared" ca="1" si="30"/>
        <v/>
      </c>
      <c r="AF100" s="74" t="str">
        <f t="shared" ca="1" si="31"/>
        <v/>
      </c>
      <c r="AG100" s="74" t="str">
        <f t="shared" ca="1" si="32"/>
        <v/>
      </c>
      <c r="AH100" s="74" t="str">
        <f t="shared" ca="1" si="33"/>
        <v/>
      </c>
      <c r="AI100" s="74" t="str">
        <f t="shared" ca="1" si="34"/>
        <v/>
      </c>
      <c r="AJ100" s="74" t="str">
        <f t="shared" ca="1" si="35"/>
        <v/>
      </c>
      <c r="AK100" s="74" t="str">
        <f t="shared" ca="1" si="36"/>
        <v/>
      </c>
      <c r="AM100" s="73">
        <f t="shared" ca="1" si="37"/>
        <v>0</v>
      </c>
      <c r="AN100" s="73">
        <f t="shared" si="17"/>
        <v>0</v>
      </c>
      <c r="AO100" s="73">
        <f t="shared" ca="1" si="17"/>
        <v>0</v>
      </c>
      <c r="AP100" s="73">
        <f t="shared" ca="1" si="17"/>
        <v>0</v>
      </c>
      <c r="AQ100" s="73">
        <f t="shared" ca="1" si="17"/>
        <v>0</v>
      </c>
      <c r="AR100" s="73">
        <f t="shared" ca="1" si="17"/>
        <v>0</v>
      </c>
      <c r="AS100" s="73">
        <f t="shared" ca="1" si="17"/>
        <v>0</v>
      </c>
      <c r="AT100" s="73">
        <f t="shared" ca="1" si="17"/>
        <v>0</v>
      </c>
      <c r="AU100" s="73">
        <f t="shared" ca="1" si="17"/>
        <v>0</v>
      </c>
      <c r="AV100" s="73">
        <f t="shared" ca="1" si="17"/>
        <v>0</v>
      </c>
      <c r="AW100" s="73">
        <f t="shared" ca="1" si="17"/>
        <v>0</v>
      </c>
      <c r="AX100" s="73">
        <f t="shared" ca="1" si="17"/>
        <v>0</v>
      </c>
      <c r="AY100" s="89" t="str">
        <f t="shared" ca="1" si="38"/>
        <v/>
      </c>
      <c r="BB100" s="256">
        <f t="array" aca="1" ref="BB100" ca="1">IFERROR(INDEX(AO100:AW100, MATCH(0, COUNTIF($BA100:BA100, AO100:AW100), 0)),"")</f>
        <v>0</v>
      </c>
      <c r="BC100" s="256" t="str">
        <f t="array" aca="1" ref="BC100" ca="1">IFERROR(INDEX(AO100:AW100, MATCH(0, COUNTIF($BA100:BB100, AO100:AW100), 0)),"")</f>
        <v/>
      </c>
      <c r="BD100" s="256" t="str">
        <f t="array" aca="1" ref="BD100" ca="1">IFERROR(INDEX(AO100:AW100, MATCH(0, COUNTIF($BA100:BC100, AO100:AW100), 0)),"")</f>
        <v/>
      </c>
      <c r="BE100" s="256" t="str">
        <f t="array" aca="1" ref="BE100" ca="1">IFERROR(INDEX(AO100:AW100, MATCH(0, COUNTIF($BA100:BD100, AO100:AW100), 0)),"")</f>
        <v/>
      </c>
      <c r="BF100" s="256" t="str">
        <f t="array" aca="1" ref="BF100" ca="1">IFERROR(INDEX(AO100:AW100, MATCH(0, COUNTIF($BA100:BE100, AO100:AW100), 0)),"")</f>
        <v/>
      </c>
      <c r="BG100" s="256" t="str">
        <f t="array" aca="1" ref="BG100" ca="1">IFERROR(INDEX(AO100:AW100, MATCH(0, COUNTIF($BA100:BF100, AO100:AW100), 0)),"")</f>
        <v/>
      </c>
      <c r="BH100" s="256" t="str">
        <f t="array" aca="1" ref="BH100" ca="1">IFERROR(INDEX(AO100:AW100, MATCH(0, COUNTIF($BA100:BG100, AO100:AW100), 0)),"")</f>
        <v/>
      </c>
      <c r="BI100" s="256" t="str">
        <f t="array" aca="1" ref="BI100" ca="1">IFERROR(INDEX(AO100:AW100, MATCH(0, COUNTIF($BA100:BH100, AO100:AW100), 0)),"")</f>
        <v/>
      </c>
      <c r="BJ100" s="256" t="str">
        <f t="array" aca="1" ref="BJ100" ca="1">IFERROR(INDEX(AO100:AW100, MATCH(0, COUNTIF($BA100:BI100, AO100:AW100), 0)),"")</f>
        <v/>
      </c>
    </row>
    <row r="101" spans="2:63" ht="16.5" customHeight="1" thickBot="1" x14ac:dyDescent="0.3">
      <c r="B101" s="77" t="s">
        <v>18</v>
      </c>
      <c r="C101" s="47">
        <f t="array" aca="1" ref="C101" ca="1">INDIRECT("C"&amp;SMALL(IF($D$10:$D$73=$D101,ROW($D$10:$D$73),""),ROW()-95))</f>
        <v>0</v>
      </c>
      <c r="D101" s="262"/>
      <c r="E101" s="78">
        <f t="array" aca="1" ref="E101" ca="1">N(INDIRECT("E"&amp;SMALL(IF($D$10:$D$73=$D101,ROW($D$10:$D$73),""),ROW()-95)))</f>
        <v>0</v>
      </c>
      <c r="F101" s="79">
        <f t="array" aca="1" ref="F101" ca="1">N(INDIRECT("F"&amp;SMALL(IF($D$10:$D$73=$D101,ROW($D$10:$D$73),""),ROW()-95)))</f>
        <v>0</v>
      </c>
      <c r="G101" s="79">
        <f t="array" aca="1" ref="G101" ca="1">N(INDIRECT("G"&amp;SMALL(IF($D$10:$D$73=$D101,ROW($D$10:$D$73),""),ROW()-95)))</f>
        <v>0</v>
      </c>
      <c r="H101" s="79">
        <f t="array" aca="1" ref="H101" ca="1">N(INDIRECT("H"&amp;SMALL(IF($D$10:$D$73=$D101,ROW($D$10:$D$73),""),ROW()-95)))</f>
        <v>0</v>
      </c>
      <c r="I101" s="79">
        <f t="array" aca="1" ref="I101" ca="1">N(INDIRECT("I"&amp;SMALL(IF($D$10:$D$73=$D101,ROW($D$10:$D$73),""),ROW()-95)))</f>
        <v>0</v>
      </c>
      <c r="J101" s="79">
        <f t="array" aca="1" ref="J101" ca="1">N(INDIRECT("J"&amp;SMALL(IF($D$10:$D$73=$D101,ROW($D$10:$D$73),""),ROW()-95)))</f>
        <v>0</v>
      </c>
      <c r="K101" s="79">
        <f t="array" aca="1" ref="K101" ca="1">N(INDIRECT("K"&amp;SMALL(IF($D$10:$D$73=$D101,ROW($D$10:$D$73),""),ROW()-95)))</f>
        <v>0</v>
      </c>
      <c r="L101" s="79">
        <f t="array" aca="1" ref="L101" ca="1">N(INDIRECT("L"&amp;SMALL(IF($D$10:$D$73=$D101,ROW($D$10:$D$73),""),ROW()-95)))</f>
        <v>0</v>
      </c>
      <c r="M101" s="80">
        <f t="array" aca="1" ref="M101" ca="1">N(INDIRECT("M"&amp;SMALL(IF($D$10:$D$73=$D101,ROW($D$10:$D$73),""),ROW()-95)))</f>
        <v>0</v>
      </c>
      <c r="N101" s="88">
        <f t="shared" ca="1" si="26"/>
        <v>0</v>
      </c>
      <c r="O101" s="44" t="str">
        <f t="shared" ca="1" si="27"/>
        <v/>
      </c>
      <c r="V101" s="27"/>
      <c r="AC101" s="74" t="str">
        <f t="shared" ca="1" si="28"/>
        <v/>
      </c>
      <c r="AD101" s="74" t="str">
        <f t="shared" ca="1" si="29"/>
        <v/>
      </c>
      <c r="AE101" s="74" t="str">
        <f t="shared" ca="1" si="30"/>
        <v/>
      </c>
      <c r="AF101" s="74" t="str">
        <f t="shared" ca="1" si="31"/>
        <v/>
      </c>
      <c r="AG101" s="74" t="str">
        <f t="shared" ca="1" si="32"/>
        <v/>
      </c>
      <c r="AH101" s="74" t="str">
        <f t="shared" ca="1" si="33"/>
        <v/>
      </c>
      <c r="AI101" s="74" t="str">
        <f t="shared" ca="1" si="34"/>
        <v/>
      </c>
      <c r="AJ101" s="74" t="str">
        <f t="shared" ca="1" si="35"/>
        <v/>
      </c>
      <c r="AK101" s="74" t="str">
        <f t="shared" ca="1" si="36"/>
        <v/>
      </c>
      <c r="AM101" s="73">
        <f t="shared" ca="1" si="37"/>
        <v>0</v>
      </c>
      <c r="AN101" s="73">
        <f t="shared" si="17"/>
        <v>0</v>
      </c>
      <c r="AO101" s="73">
        <f t="shared" ca="1" si="17"/>
        <v>0</v>
      </c>
      <c r="AP101" s="73">
        <f t="shared" ca="1" si="17"/>
        <v>0</v>
      </c>
      <c r="AQ101" s="73">
        <f t="shared" ca="1" si="17"/>
        <v>0</v>
      </c>
      <c r="AR101" s="73">
        <f t="shared" ca="1" si="17"/>
        <v>0</v>
      </c>
      <c r="AS101" s="73">
        <f t="shared" ca="1" si="17"/>
        <v>0</v>
      </c>
      <c r="AT101" s="73">
        <f t="shared" ca="1" si="17"/>
        <v>0</v>
      </c>
      <c r="AU101" s="73">
        <f t="shared" ca="1" si="17"/>
        <v>0</v>
      </c>
      <c r="AV101" s="73">
        <f t="shared" ca="1" si="17"/>
        <v>0</v>
      </c>
      <c r="AW101" s="73">
        <f t="shared" ca="1" si="17"/>
        <v>0</v>
      </c>
      <c r="AX101" s="73">
        <f t="shared" ca="1" si="17"/>
        <v>0</v>
      </c>
      <c r="AY101" s="89" t="str">
        <f t="shared" ca="1" si="38"/>
        <v/>
      </c>
      <c r="BB101" s="256">
        <f t="array" aca="1" ref="BB101" ca="1">IFERROR(INDEX(AO101:AW101, MATCH(0, COUNTIF($BA101:BA101, AO101:AW101), 0)),"")</f>
        <v>0</v>
      </c>
      <c r="BC101" s="256" t="str">
        <f t="array" aca="1" ref="BC101" ca="1">IFERROR(INDEX(AO101:AW101, MATCH(0, COUNTIF($BA101:BB101, AO101:AW101), 0)),"")</f>
        <v/>
      </c>
      <c r="BD101" s="256" t="str">
        <f t="array" aca="1" ref="BD101" ca="1">IFERROR(INDEX(AO101:AW101, MATCH(0, COUNTIF($BA101:BC101, AO101:AW101), 0)),"")</f>
        <v/>
      </c>
      <c r="BE101" s="256" t="str">
        <f t="array" aca="1" ref="BE101" ca="1">IFERROR(INDEX(AO101:AW101, MATCH(0, COUNTIF($BA101:BD101, AO101:AW101), 0)),"")</f>
        <v/>
      </c>
      <c r="BF101" s="256" t="str">
        <f t="array" aca="1" ref="BF101" ca="1">IFERROR(INDEX(AO101:AW101, MATCH(0, COUNTIF($BA101:BE101, AO101:AW101), 0)),"")</f>
        <v/>
      </c>
      <c r="BG101" s="256" t="str">
        <f t="array" aca="1" ref="BG101" ca="1">IFERROR(INDEX(AO101:AW101, MATCH(0, COUNTIF($BA101:BF101, AO101:AW101), 0)),"")</f>
        <v/>
      </c>
      <c r="BH101" s="256" t="str">
        <f t="array" aca="1" ref="BH101" ca="1">IFERROR(INDEX(AO101:AW101, MATCH(0, COUNTIF($BA101:BG101, AO101:AW101), 0)),"")</f>
        <v/>
      </c>
      <c r="BI101" s="256" t="str">
        <f t="array" aca="1" ref="BI101" ca="1">IFERROR(INDEX(AO101:AW101, MATCH(0, COUNTIF($BA101:BH101, AO101:AW101), 0)),"")</f>
        <v/>
      </c>
      <c r="BJ101" s="256" t="str">
        <f t="array" aca="1" ref="BJ101" ca="1">IFERROR(INDEX(AO101:AW101, MATCH(0, COUNTIF($BA101:BI101, AO101:AW101), 0)),"")</f>
        <v/>
      </c>
    </row>
    <row r="102" spans="2:63" ht="16.5" customHeight="1" thickBot="1" x14ac:dyDescent="0.3">
      <c r="B102" s="77" t="s">
        <v>19</v>
      </c>
      <c r="C102" s="47">
        <f t="array" aca="1" ref="C102" ca="1">INDIRECT("C"&amp;SMALL(IF($D$10:$D$73=$D102,ROW($D$10:$D$73),""),ROW()-95))</f>
        <v>0</v>
      </c>
      <c r="D102" s="262"/>
      <c r="E102" s="78">
        <f t="array" aca="1" ref="E102" ca="1">N(INDIRECT("E"&amp;SMALL(IF($D$10:$D$73=$D102,ROW($D$10:$D$73),""),ROW()-95)))</f>
        <v>0</v>
      </c>
      <c r="F102" s="79">
        <f t="array" aca="1" ref="F102" ca="1">N(INDIRECT("F"&amp;SMALL(IF($D$10:$D$73=$D102,ROW($D$10:$D$73),""),ROW()-95)))</f>
        <v>0</v>
      </c>
      <c r="G102" s="79">
        <f t="array" aca="1" ref="G102" ca="1">N(INDIRECT("G"&amp;SMALL(IF($D$10:$D$73=$D102,ROW($D$10:$D$73),""),ROW()-95)))</f>
        <v>0</v>
      </c>
      <c r="H102" s="79">
        <f t="array" aca="1" ref="H102" ca="1">N(INDIRECT("H"&amp;SMALL(IF($D$10:$D$73=$D102,ROW($D$10:$D$73),""),ROW()-95)))</f>
        <v>0</v>
      </c>
      <c r="I102" s="79">
        <f t="array" aca="1" ref="I102" ca="1">N(INDIRECT("I"&amp;SMALL(IF($D$10:$D$73=$D102,ROW($D$10:$D$73),""),ROW()-95)))</f>
        <v>0</v>
      </c>
      <c r="J102" s="79">
        <f t="array" aca="1" ref="J102" ca="1">N(INDIRECT("J"&amp;SMALL(IF($D$10:$D$73=$D102,ROW($D$10:$D$73),""),ROW()-95)))</f>
        <v>0</v>
      </c>
      <c r="K102" s="79">
        <f t="array" aca="1" ref="K102" ca="1">N(INDIRECT("K"&amp;SMALL(IF($D$10:$D$73=$D102,ROW($D$10:$D$73),""),ROW()-95)))</f>
        <v>0</v>
      </c>
      <c r="L102" s="79">
        <f t="array" aca="1" ref="L102" ca="1">N(INDIRECT("L"&amp;SMALL(IF($D$10:$D$73=$D102,ROW($D$10:$D$73),""),ROW()-95)))</f>
        <v>0</v>
      </c>
      <c r="M102" s="80">
        <f t="array" aca="1" ref="M102" ca="1">N(INDIRECT("M"&amp;SMALL(IF($D$10:$D$73=$D102,ROW($D$10:$D$73),""),ROW()-95)))</f>
        <v>0</v>
      </c>
      <c r="N102" s="88">
        <f t="shared" ca="1" si="26"/>
        <v>0</v>
      </c>
      <c r="O102" s="44" t="str">
        <f t="shared" ca="1" si="27"/>
        <v/>
      </c>
      <c r="V102" s="27"/>
      <c r="AC102" s="74" t="str">
        <f t="shared" ca="1" si="28"/>
        <v/>
      </c>
      <c r="AD102" s="74" t="str">
        <f t="shared" ca="1" si="29"/>
        <v/>
      </c>
      <c r="AE102" s="74" t="str">
        <f t="shared" ca="1" si="30"/>
        <v/>
      </c>
      <c r="AF102" s="74" t="str">
        <f t="shared" ca="1" si="31"/>
        <v/>
      </c>
      <c r="AG102" s="74" t="str">
        <f t="shared" ca="1" si="32"/>
        <v/>
      </c>
      <c r="AH102" s="74" t="str">
        <f t="shared" ca="1" si="33"/>
        <v/>
      </c>
      <c r="AI102" s="74" t="str">
        <f t="shared" ca="1" si="34"/>
        <v/>
      </c>
      <c r="AJ102" s="74" t="str">
        <f t="shared" ca="1" si="35"/>
        <v/>
      </c>
      <c r="AK102" s="74" t="str">
        <f t="shared" ca="1" si="36"/>
        <v/>
      </c>
      <c r="AM102" s="73">
        <f t="shared" ca="1" si="37"/>
        <v>0</v>
      </c>
      <c r="AN102" s="73">
        <f t="shared" si="17"/>
        <v>0</v>
      </c>
      <c r="AO102" s="73">
        <f t="shared" ca="1" si="17"/>
        <v>0</v>
      </c>
      <c r="AP102" s="73">
        <f t="shared" ca="1" si="17"/>
        <v>0</v>
      </c>
      <c r="AQ102" s="73">
        <f t="shared" ca="1" si="17"/>
        <v>0</v>
      </c>
      <c r="AR102" s="73">
        <f t="shared" ca="1" si="17"/>
        <v>0</v>
      </c>
      <c r="AS102" s="73">
        <f t="shared" ca="1" si="17"/>
        <v>0</v>
      </c>
      <c r="AT102" s="73">
        <f t="shared" ca="1" si="17"/>
        <v>0</v>
      </c>
      <c r="AU102" s="73">
        <f t="shared" ca="1" si="17"/>
        <v>0</v>
      </c>
      <c r="AV102" s="73">
        <f t="shared" ca="1" si="17"/>
        <v>0</v>
      </c>
      <c r="AW102" s="73">
        <f t="shared" ca="1" si="17"/>
        <v>0</v>
      </c>
      <c r="AX102" s="73">
        <f t="shared" ca="1" si="17"/>
        <v>0</v>
      </c>
      <c r="AY102" s="89" t="str">
        <f t="shared" ca="1" si="38"/>
        <v/>
      </c>
      <c r="BB102" s="256">
        <f t="array" aca="1" ref="BB102" ca="1">IFERROR(INDEX(AO102:AW102, MATCH(0, COUNTIF($BA102:BA102, AO102:AW102), 0)),"")</f>
        <v>0</v>
      </c>
      <c r="BC102" s="256" t="str">
        <f t="array" aca="1" ref="BC102" ca="1">IFERROR(INDEX(AO102:AW102, MATCH(0, COUNTIF($BA102:BB102, AO102:AW102), 0)),"")</f>
        <v/>
      </c>
      <c r="BD102" s="256" t="str">
        <f t="array" aca="1" ref="BD102" ca="1">IFERROR(INDEX(AO102:AW102, MATCH(0, COUNTIF($BA102:BC102, AO102:AW102), 0)),"")</f>
        <v/>
      </c>
      <c r="BE102" s="256" t="str">
        <f t="array" aca="1" ref="BE102" ca="1">IFERROR(INDEX(AO102:AW102, MATCH(0, COUNTIF($BA102:BD102, AO102:AW102), 0)),"")</f>
        <v/>
      </c>
      <c r="BF102" s="256" t="str">
        <f t="array" aca="1" ref="BF102" ca="1">IFERROR(INDEX(AO102:AW102, MATCH(0, COUNTIF($BA102:BE102, AO102:AW102), 0)),"")</f>
        <v/>
      </c>
      <c r="BG102" s="256" t="str">
        <f t="array" aca="1" ref="BG102" ca="1">IFERROR(INDEX(AO102:AW102, MATCH(0, COUNTIF($BA102:BF102, AO102:AW102), 0)),"")</f>
        <v/>
      </c>
      <c r="BH102" s="256" t="str">
        <f t="array" aca="1" ref="BH102" ca="1">IFERROR(INDEX(AO102:AW102, MATCH(0, COUNTIF($BA102:BG102, AO102:AW102), 0)),"")</f>
        <v/>
      </c>
      <c r="BI102" s="256" t="str">
        <f t="array" aca="1" ref="BI102" ca="1">IFERROR(INDEX(AO102:AW102, MATCH(0, COUNTIF($BA102:BH102, AO102:AW102), 0)),"")</f>
        <v/>
      </c>
      <c r="BJ102" s="256" t="str">
        <f t="array" aca="1" ref="BJ102" ca="1">IFERROR(INDEX(AO102:AW102, MATCH(0, COUNTIF($BA102:BI102, AO102:AW102), 0)),"")</f>
        <v/>
      </c>
    </row>
    <row r="103" spans="2:63" ht="16.5" customHeight="1" thickBot="1" x14ac:dyDescent="0.3">
      <c r="B103" s="77" t="s">
        <v>20</v>
      </c>
      <c r="C103" s="47">
        <f t="array" aca="1" ref="C103" ca="1">INDIRECT("C"&amp;SMALL(IF($D$10:$D$73=$D103,ROW($D$10:$D$73),""),ROW()-95))</f>
        <v>0</v>
      </c>
      <c r="D103" s="262"/>
      <c r="E103" s="78">
        <f t="array" aca="1" ref="E103" ca="1">N(INDIRECT("E"&amp;SMALL(IF($D$10:$D$73=$D103,ROW($D$10:$D$73),""),ROW()-95)))</f>
        <v>0</v>
      </c>
      <c r="F103" s="79">
        <f t="array" aca="1" ref="F103" ca="1">N(INDIRECT("F"&amp;SMALL(IF($D$10:$D$73=$D103,ROW($D$10:$D$73),""),ROW()-95)))</f>
        <v>0</v>
      </c>
      <c r="G103" s="79">
        <f t="array" aca="1" ref="G103" ca="1">N(INDIRECT("G"&amp;SMALL(IF($D$10:$D$73=$D103,ROW($D$10:$D$73),""),ROW()-95)))</f>
        <v>0</v>
      </c>
      <c r="H103" s="79">
        <f t="array" aca="1" ref="H103" ca="1">N(INDIRECT("H"&amp;SMALL(IF($D$10:$D$73=$D103,ROW($D$10:$D$73),""),ROW()-95)))</f>
        <v>0</v>
      </c>
      <c r="I103" s="79">
        <f t="array" aca="1" ref="I103" ca="1">N(INDIRECT("I"&amp;SMALL(IF($D$10:$D$73=$D103,ROW($D$10:$D$73),""),ROW()-95)))</f>
        <v>0</v>
      </c>
      <c r="J103" s="79">
        <f t="array" aca="1" ref="J103" ca="1">N(INDIRECT("J"&amp;SMALL(IF($D$10:$D$73=$D103,ROW($D$10:$D$73),""),ROW()-95)))</f>
        <v>0</v>
      </c>
      <c r="K103" s="79">
        <f t="array" aca="1" ref="K103" ca="1">N(INDIRECT("K"&amp;SMALL(IF($D$10:$D$73=$D103,ROW($D$10:$D$73),""),ROW()-95)))</f>
        <v>0</v>
      </c>
      <c r="L103" s="79">
        <f t="array" aca="1" ref="L103" ca="1">N(INDIRECT("L"&amp;SMALL(IF($D$10:$D$73=$D103,ROW($D$10:$D$73),""),ROW()-95)))</f>
        <v>0</v>
      </c>
      <c r="M103" s="80">
        <f t="array" aca="1" ref="M103" ca="1">N(INDIRECT("M"&amp;SMALL(IF($D$10:$D$73=$D103,ROW($D$10:$D$73),""),ROW()-95)))</f>
        <v>0</v>
      </c>
      <c r="N103" s="88">
        <f t="shared" ca="1" si="26"/>
        <v>0</v>
      </c>
      <c r="O103" s="44" t="str">
        <f t="shared" ca="1" si="27"/>
        <v/>
      </c>
      <c r="V103" s="27"/>
      <c r="AC103" s="74" t="str">
        <f t="shared" ca="1" si="28"/>
        <v/>
      </c>
      <c r="AD103" s="74" t="str">
        <f t="shared" ca="1" si="29"/>
        <v/>
      </c>
      <c r="AE103" s="74" t="str">
        <f t="shared" ca="1" si="30"/>
        <v/>
      </c>
      <c r="AF103" s="74" t="str">
        <f t="shared" ca="1" si="31"/>
        <v/>
      </c>
      <c r="AG103" s="74" t="str">
        <f t="shared" ca="1" si="32"/>
        <v/>
      </c>
      <c r="AH103" s="74" t="str">
        <f t="shared" ca="1" si="33"/>
        <v/>
      </c>
      <c r="AI103" s="74" t="str">
        <f t="shared" ca="1" si="34"/>
        <v/>
      </c>
      <c r="AJ103" s="74" t="str">
        <f t="shared" ca="1" si="35"/>
        <v/>
      </c>
      <c r="AK103" s="74" t="str">
        <f t="shared" ca="1" si="36"/>
        <v/>
      </c>
      <c r="AM103" s="73">
        <f t="shared" ca="1" si="37"/>
        <v>0</v>
      </c>
      <c r="AN103" s="73">
        <f t="shared" si="17"/>
        <v>0</v>
      </c>
      <c r="AO103" s="73">
        <f t="shared" ca="1" si="17"/>
        <v>0</v>
      </c>
      <c r="AP103" s="73">
        <f t="shared" ca="1" si="17"/>
        <v>0</v>
      </c>
      <c r="AQ103" s="73">
        <f t="shared" ca="1" si="17"/>
        <v>0</v>
      </c>
      <c r="AR103" s="73">
        <f t="shared" ca="1" si="17"/>
        <v>0</v>
      </c>
      <c r="AS103" s="73">
        <f t="shared" ca="1" si="17"/>
        <v>0</v>
      </c>
      <c r="AT103" s="73">
        <f t="shared" ca="1" si="17"/>
        <v>0</v>
      </c>
      <c r="AU103" s="73">
        <f t="shared" ca="1" si="17"/>
        <v>0</v>
      </c>
      <c r="AV103" s="73">
        <f t="shared" ca="1" si="17"/>
        <v>0</v>
      </c>
      <c r="AW103" s="73">
        <f t="shared" ca="1" si="17"/>
        <v>0</v>
      </c>
      <c r="AX103" s="73">
        <f t="shared" ca="1" si="17"/>
        <v>0</v>
      </c>
      <c r="AY103" s="89" t="str">
        <f t="shared" ca="1" si="38"/>
        <v/>
      </c>
      <c r="BB103" s="256">
        <f t="array" aca="1" ref="BB103" ca="1">IFERROR(INDEX(AO103:AW103, MATCH(0, COUNTIF($BA103:BA103, AO103:AW103), 0)),"")</f>
        <v>0</v>
      </c>
      <c r="BC103" s="256" t="str">
        <f t="array" aca="1" ref="BC103" ca="1">IFERROR(INDEX(AO103:AW103, MATCH(0, COUNTIF($BA103:BB103, AO103:AW103), 0)),"")</f>
        <v/>
      </c>
      <c r="BD103" s="256" t="str">
        <f t="array" aca="1" ref="BD103" ca="1">IFERROR(INDEX(AO103:AW103, MATCH(0, COUNTIF($BA103:BC103, AO103:AW103), 0)),"")</f>
        <v/>
      </c>
      <c r="BE103" s="256" t="str">
        <f t="array" aca="1" ref="BE103" ca="1">IFERROR(INDEX(AO103:AW103, MATCH(0, COUNTIF($BA103:BD103, AO103:AW103), 0)),"")</f>
        <v/>
      </c>
      <c r="BF103" s="256" t="str">
        <f t="array" aca="1" ref="BF103" ca="1">IFERROR(INDEX(AO103:AW103, MATCH(0, COUNTIF($BA103:BE103, AO103:AW103), 0)),"")</f>
        <v/>
      </c>
      <c r="BG103" s="256" t="str">
        <f t="array" aca="1" ref="BG103" ca="1">IFERROR(INDEX(AO103:AW103, MATCH(0, COUNTIF($BA103:BF103, AO103:AW103), 0)),"")</f>
        <v/>
      </c>
      <c r="BH103" s="256" t="str">
        <f t="array" aca="1" ref="BH103" ca="1">IFERROR(INDEX(AO103:AW103, MATCH(0, COUNTIF($BA103:BG103, AO103:AW103), 0)),"")</f>
        <v/>
      </c>
      <c r="BI103" s="256" t="str">
        <f t="array" aca="1" ref="BI103" ca="1">IFERROR(INDEX(AO103:AW103, MATCH(0, COUNTIF($BA103:BH103, AO103:AW103), 0)),"")</f>
        <v/>
      </c>
      <c r="BJ103" s="256" t="str">
        <f t="array" aca="1" ref="BJ103" ca="1">IFERROR(INDEX(AO103:AW103, MATCH(0, COUNTIF($BA103:BI103, AO103:AW103), 0)),"")</f>
        <v/>
      </c>
    </row>
    <row r="104" spans="2:63" ht="16.5" customHeight="1" thickBot="1" x14ac:dyDescent="0.3">
      <c r="B104" s="77" t="s">
        <v>21</v>
      </c>
      <c r="C104" s="47">
        <f t="array" aca="1" ref="C104" ca="1">INDIRECT("C"&amp;SMALL(IF($D$10:$D$73=$D104,ROW($D$10:$D$73),""),ROW()-95))</f>
        <v>0</v>
      </c>
      <c r="D104" s="262"/>
      <c r="E104" s="78">
        <f t="array" aca="1" ref="E104" ca="1">N(INDIRECT("E"&amp;SMALL(IF($D$10:$D$73=$D104,ROW($D$10:$D$73),""),ROW()-95)))</f>
        <v>0</v>
      </c>
      <c r="F104" s="79">
        <f t="array" aca="1" ref="F104" ca="1">N(INDIRECT("F"&amp;SMALL(IF($D$10:$D$73=$D104,ROW($D$10:$D$73),""),ROW()-95)))</f>
        <v>0</v>
      </c>
      <c r="G104" s="79">
        <f t="array" aca="1" ref="G104" ca="1">N(INDIRECT("G"&amp;SMALL(IF($D$10:$D$73=$D104,ROW($D$10:$D$73),""),ROW()-95)))</f>
        <v>0</v>
      </c>
      <c r="H104" s="79">
        <f t="array" aca="1" ref="H104" ca="1">N(INDIRECT("H"&amp;SMALL(IF($D$10:$D$73=$D104,ROW($D$10:$D$73),""),ROW()-95)))</f>
        <v>0</v>
      </c>
      <c r="I104" s="79">
        <f t="array" aca="1" ref="I104" ca="1">N(INDIRECT("I"&amp;SMALL(IF($D$10:$D$73=$D104,ROW($D$10:$D$73),""),ROW()-95)))</f>
        <v>0</v>
      </c>
      <c r="J104" s="79">
        <f t="array" aca="1" ref="J104" ca="1">N(INDIRECT("J"&amp;SMALL(IF($D$10:$D$73=$D104,ROW($D$10:$D$73),""),ROW()-95)))</f>
        <v>0</v>
      </c>
      <c r="K104" s="79">
        <f t="array" aca="1" ref="K104" ca="1">N(INDIRECT("K"&amp;SMALL(IF($D$10:$D$73=$D104,ROW($D$10:$D$73),""),ROW()-95)))</f>
        <v>0</v>
      </c>
      <c r="L104" s="79">
        <f t="array" aca="1" ref="L104" ca="1">N(INDIRECT("L"&amp;SMALL(IF($D$10:$D$73=$D104,ROW($D$10:$D$73),""),ROW()-95)))</f>
        <v>0</v>
      </c>
      <c r="M104" s="80">
        <f t="array" aca="1" ref="M104" ca="1">N(INDIRECT("M"&amp;SMALL(IF($D$10:$D$73=$D104,ROW($D$10:$D$73),""),ROW()-95)))</f>
        <v>0</v>
      </c>
      <c r="N104" s="88">
        <f t="shared" ca="1" si="26"/>
        <v>0</v>
      </c>
      <c r="O104" s="44" t="str">
        <f t="shared" ca="1" si="27"/>
        <v/>
      </c>
      <c r="V104" s="27"/>
      <c r="AC104" s="74" t="str">
        <f t="shared" ca="1" si="28"/>
        <v/>
      </c>
      <c r="AD104" s="74" t="str">
        <f t="shared" ca="1" si="29"/>
        <v/>
      </c>
      <c r="AE104" s="74" t="str">
        <f t="shared" ca="1" si="30"/>
        <v/>
      </c>
      <c r="AF104" s="74" t="str">
        <f t="shared" ca="1" si="31"/>
        <v/>
      </c>
      <c r="AG104" s="74" t="str">
        <f t="shared" ca="1" si="32"/>
        <v/>
      </c>
      <c r="AH104" s="74" t="str">
        <f t="shared" ca="1" si="33"/>
        <v/>
      </c>
      <c r="AI104" s="74" t="str">
        <f t="shared" ca="1" si="34"/>
        <v/>
      </c>
      <c r="AJ104" s="74" t="str">
        <f t="shared" ca="1" si="35"/>
        <v/>
      </c>
      <c r="AK104" s="74" t="str">
        <f t="shared" ca="1" si="36"/>
        <v/>
      </c>
      <c r="AM104" s="73">
        <f t="shared" ca="1" si="37"/>
        <v>0</v>
      </c>
      <c r="AN104" s="73">
        <f t="shared" si="17"/>
        <v>0</v>
      </c>
      <c r="AO104" s="73">
        <f t="shared" ca="1" si="17"/>
        <v>0</v>
      </c>
      <c r="AP104" s="73">
        <f t="shared" ca="1" si="17"/>
        <v>0</v>
      </c>
      <c r="AQ104" s="73">
        <f t="shared" ca="1" si="17"/>
        <v>0</v>
      </c>
      <c r="AR104" s="73">
        <f t="shared" ca="1" si="17"/>
        <v>0</v>
      </c>
      <c r="AS104" s="73">
        <f t="shared" ca="1" si="17"/>
        <v>0</v>
      </c>
      <c r="AT104" s="73">
        <f t="shared" ca="1" si="17"/>
        <v>0</v>
      </c>
      <c r="AU104" s="73">
        <f t="shared" ca="1" si="17"/>
        <v>0</v>
      </c>
      <c r="AV104" s="73">
        <f t="shared" ca="1" si="17"/>
        <v>0</v>
      </c>
      <c r="AW104" s="73">
        <f t="shared" ca="1" si="17"/>
        <v>0</v>
      </c>
      <c r="AX104" s="73">
        <f t="shared" ca="1" si="17"/>
        <v>0</v>
      </c>
      <c r="AY104" s="89" t="str">
        <f t="shared" ca="1" si="38"/>
        <v/>
      </c>
      <c r="BB104" s="256">
        <f t="array" aca="1" ref="BB104" ca="1">IFERROR(INDEX(AO104:AW104, MATCH(0, COUNTIF($BA104:BA104, AO104:AW104), 0)),"")</f>
        <v>0</v>
      </c>
      <c r="BC104" s="256" t="str">
        <f t="array" aca="1" ref="BC104" ca="1">IFERROR(INDEX(AO104:AW104, MATCH(0, COUNTIF($BA104:BB104, AO104:AW104), 0)),"")</f>
        <v/>
      </c>
      <c r="BD104" s="256" t="str">
        <f t="array" aca="1" ref="BD104" ca="1">IFERROR(INDEX(AO104:AW104, MATCH(0, COUNTIF($BA104:BC104, AO104:AW104), 0)),"")</f>
        <v/>
      </c>
      <c r="BE104" s="256" t="str">
        <f t="array" aca="1" ref="BE104" ca="1">IFERROR(INDEX(AO104:AW104, MATCH(0, COUNTIF($BA104:BD104, AO104:AW104), 0)),"")</f>
        <v/>
      </c>
      <c r="BF104" s="256" t="str">
        <f t="array" aca="1" ref="BF104" ca="1">IFERROR(INDEX(AO104:AW104, MATCH(0, COUNTIF($BA104:BE104, AO104:AW104), 0)),"")</f>
        <v/>
      </c>
      <c r="BG104" s="256" t="str">
        <f t="array" aca="1" ref="BG104" ca="1">IFERROR(INDEX(AO104:AW104, MATCH(0, COUNTIF($BA104:BF104, AO104:AW104), 0)),"")</f>
        <v/>
      </c>
      <c r="BH104" s="256" t="str">
        <f t="array" aca="1" ref="BH104" ca="1">IFERROR(INDEX(AO104:AW104, MATCH(0, COUNTIF($BA104:BG104, AO104:AW104), 0)),"")</f>
        <v/>
      </c>
      <c r="BI104" s="256" t="str">
        <f t="array" aca="1" ref="BI104" ca="1">IFERROR(INDEX(AO104:AW104, MATCH(0, COUNTIF($BA104:BH104, AO104:AW104), 0)),"")</f>
        <v/>
      </c>
      <c r="BJ104" s="256" t="str">
        <f t="array" aca="1" ref="BJ104" ca="1">IFERROR(INDEX(AO104:AW104, MATCH(0, COUNTIF($BA104:BI104, AO104:AW104), 0)),"")</f>
        <v/>
      </c>
    </row>
    <row r="105" spans="2:63" ht="16.5" customHeight="1" thickBot="1" x14ac:dyDescent="0.3">
      <c r="B105" s="90" t="s">
        <v>22</v>
      </c>
      <c r="C105" s="47">
        <f t="array" aca="1" ref="C105" ca="1">INDIRECT("C"&amp;SMALL(IF($D$10:$D$73=$D105,ROW($D$10:$D$73),""),ROW()-95))</f>
        <v>0</v>
      </c>
      <c r="D105" s="262"/>
      <c r="E105" s="78">
        <f t="array" aca="1" ref="E105" ca="1">N(INDIRECT("E"&amp;SMALL(IF($D$10:$D$73=$D105,ROW($D$10:$D$73),""),ROW()-95)))</f>
        <v>0</v>
      </c>
      <c r="F105" s="79">
        <f t="array" aca="1" ref="F105" ca="1">N(INDIRECT("F"&amp;SMALL(IF($D$10:$D$73=$D105,ROW($D$10:$D$73),""),ROW()-95)))</f>
        <v>0</v>
      </c>
      <c r="G105" s="79">
        <f t="array" aca="1" ref="G105" ca="1">N(INDIRECT("G"&amp;SMALL(IF($D$10:$D$73=$D105,ROW($D$10:$D$73),""),ROW()-95)))</f>
        <v>0</v>
      </c>
      <c r="H105" s="79">
        <f t="array" aca="1" ref="H105" ca="1">N(INDIRECT("H"&amp;SMALL(IF($D$10:$D$73=$D105,ROW($D$10:$D$73),""),ROW()-95)))</f>
        <v>0</v>
      </c>
      <c r="I105" s="79">
        <f t="array" aca="1" ref="I105" ca="1">N(INDIRECT("I"&amp;SMALL(IF($D$10:$D$73=$D105,ROW($D$10:$D$73),""),ROW()-95)))</f>
        <v>0</v>
      </c>
      <c r="J105" s="79">
        <f t="array" aca="1" ref="J105" ca="1">N(INDIRECT("J"&amp;SMALL(IF($D$10:$D$73=$D105,ROW($D$10:$D$73),""),ROW()-95)))</f>
        <v>0</v>
      </c>
      <c r="K105" s="79">
        <f t="array" aca="1" ref="K105" ca="1">N(INDIRECT("K"&amp;SMALL(IF($D$10:$D$73=$D105,ROW($D$10:$D$73),""),ROW()-95)))</f>
        <v>0</v>
      </c>
      <c r="L105" s="79">
        <f t="array" aca="1" ref="L105" ca="1">N(INDIRECT("L"&amp;SMALL(IF($D$10:$D$73=$D105,ROW($D$10:$D$73),""),ROW()-95)))</f>
        <v>0</v>
      </c>
      <c r="M105" s="80">
        <f t="array" aca="1" ref="M105" ca="1">N(INDIRECT("M"&amp;SMALL(IF($D$10:$D$73=$D105,ROW($D$10:$D$73),""),ROW()-95)))</f>
        <v>0</v>
      </c>
      <c r="N105" s="88">
        <f t="shared" ca="1" si="26"/>
        <v>0</v>
      </c>
      <c r="O105" s="44" t="str">
        <f t="shared" ca="1" si="27"/>
        <v/>
      </c>
      <c r="V105" s="27"/>
      <c r="AC105" s="74" t="str">
        <f t="shared" ca="1" si="28"/>
        <v/>
      </c>
      <c r="AD105" s="74" t="str">
        <f t="shared" ca="1" si="29"/>
        <v/>
      </c>
      <c r="AE105" s="74" t="str">
        <f t="shared" ca="1" si="30"/>
        <v/>
      </c>
      <c r="AF105" s="74" t="str">
        <f t="shared" ca="1" si="31"/>
        <v/>
      </c>
      <c r="AG105" s="74" t="str">
        <f t="shared" ca="1" si="32"/>
        <v/>
      </c>
      <c r="AH105" s="74" t="str">
        <f t="shared" ca="1" si="33"/>
        <v/>
      </c>
      <c r="AI105" s="74" t="str">
        <f t="shared" ca="1" si="34"/>
        <v/>
      </c>
      <c r="AJ105" s="74" t="str">
        <f t="shared" ca="1" si="35"/>
        <v/>
      </c>
      <c r="AK105" s="74" t="str">
        <f t="shared" ca="1" si="36"/>
        <v/>
      </c>
      <c r="AM105" s="73">
        <f t="shared" ca="1" si="37"/>
        <v>0</v>
      </c>
      <c r="AN105" s="73">
        <f t="shared" si="17"/>
        <v>0</v>
      </c>
      <c r="AO105" s="73">
        <f t="shared" ca="1" si="17"/>
        <v>0</v>
      </c>
      <c r="AP105" s="73">
        <f t="shared" ca="1" si="17"/>
        <v>0</v>
      </c>
      <c r="AQ105" s="73">
        <f t="shared" ca="1" si="17"/>
        <v>0</v>
      </c>
      <c r="AR105" s="73">
        <f t="shared" ca="1" si="17"/>
        <v>0</v>
      </c>
      <c r="AS105" s="73">
        <f t="shared" ca="1" si="17"/>
        <v>0</v>
      </c>
      <c r="AT105" s="73">
        <f t="shared" ca="1" si="17"/>
        <v>0</v>
      </c>
      <c r="AU105" s="73">
        <f t="shared" ca="1" si="17"/>
        <v>0</v>
      </c>
      <c r="AV105" s="73">
        <f t="shared" ca="1" si="17"/>
        <v>0</v>
      </c>
      <c r="AW105" s="73">
        <f t="shared" ca="1" si="17"/>
        <v>0</v>
      </c>
      <c r="AX105" s="73">
        <f t="shared" ca="1" si="17"/>
        <v>0</v>
      </c>
      <c r="AY105" s="89" t="str">
        <f t="shared" ca="1" si="38"/>
        <v/>
      </c>
      <c r="BB105" s="256">
        <f t="array" aca="1" ref="BB105" ca="1">IFERROR(INDEX(AO105:AW105, MATCH(0, COUNTIF($BA105:BA105, AO105:AW105), 0)),"")</f>
        <v>0</v>
      </c>
      <c r="BC105" s="256" t="str">
        <f t="array" aca="1" ref="BC105" ca="1">IFERROR(INDEX(AO105:AW105, MATCH(0, COUNTIF($BA105:BB105, AO105:AW105), 0)),"")</f>
        <v/>
      </c>
      <c r="BD105" s="256" t="str">
        <f t="array" aca="1" ref="BD105" ca="1">IFERROR(INDEX(AO105:AW105, MATCH(0, COUNTIF($BA105:BC105, AO105:AW105), 0)),"")</f>
        <v/>
      </c>
      <c r="BE105" s="256" t="str">
        <f t="array" aca="1" ref="BE105" ca="1">IFERROR(INDEX(AO105:AW105, MATCH(0, COUNTIF($BA105:BD105, AO105:AW105), 0)),"")</f>
        <v/>
      </c>
      <c r="BF105" s="256" t="str">
        <f t="array" aca="1" ref="BF105" ca="1">IFERROR(INDEX(AO105:AW105, MATCH(0, COUNTIF($BA105:BE105, AO105:AW105), 0)),"")</f>
        <v/>
      </c>
      <c r="BG105" s="256" t="str">
        <f t="array" aca="1" ref="BG105" ca="1">IFERROR(INDEX(AO105:AW105, MATCH(0, COUNTIF($BA105:BF105, AO105:AW105), 0)),"")</f>
        <v/>
      </c>
      <c r="BH105" s="256" t="str">
        <f t="array" aca="1" ref="BH105" ca="1">IFERROR(INDEX(AO105:AW105, MATCH(0, COUNTIF($BA105:BG105, AO105:AW105), 0)),"")</f>
        <v/>
      </c>
      <c r="BI105" s="256" t="str">
        <f t="array" aca="1" ref="BI105" ca="1">IFERROR(INDEX(AO105:AW105, MATCH(0, COUNTIF($BA105:BH105, AO105:AW105), 0)),"")</f>
        <v/>
      </c>
      <c r="BJ105" s="256" t="str">
        <f t="array" aca="1" ref="BJ105" ca="1">IFERROR(INDEX(AO105:AW105, MATCH(0, COUNTIF($BA105:BI105, AO105:AW105), 0)),"")</f>
        <v/>
      </c>
    </row>
    <row r="106" spans="2:63" ht="16.5" customHeight="1" thickBot="1" x14ac:dyDescent="0.3">
      <c r="B106" s="91" t="s">
        <v>23</v>
      </c>
      <c r="C106" s="47">
        <f t="array" aca="1" ref="C106" ca="1">INDIRECT("C"&amp;SMALL(IF($D$10:$D$73=$D106,ROW($D$10:$D$73),""),ROW()-95))</f>
        <v>0</v>
      </c>
      <c r="D106" s="262"/>
      <c r="E106" s="78">
        <f t="array" aca="1" ref="E106" ca="1">N(INDIRECT("E"&amp;SMALL(IF($D$10:$D$73=$D106,ROW($D$10:$D$73),""),ROW()-95)))</f>
        <v>0</v>
      </c>
      <c r="F106" s="79">
        <f t="array" aca="1" ref="F106" ca="1">N(INDIRECT("F"&amp;SMALL(IF($D$10:$D$73=$D106,ROW($D$10:$D$73),""),ROW()-95)))</f>
        <v>0</v>
      </c>
      <c r="G106" s="79">
        <f t="array" aca="1" ref="G106" ca="1">N(INDIRECT("G"&amp;SMALL(IF($D$10:$D$73=$D106,ROW($D$10:$D$73),""),ROW()-95)))</f>
        <v>0</v>
      </c>
      <c r="H106" s="79">
        <f t="array" aca="1" ref="H106" ca="1">N(INDIRECT("H"&amp;SMALL(IF($D$10:$D$73=$D106,ROW($D$10:$D$73),""),ROW()-95)))</f>
        <v>0</v>
      </c>
      <c r="I106" s="79">
        <f t="array" aca="1" ref="I106" ca="1">N(INDIRECT("I"&amp;SMALL(IF($D$10:$D$73=$D106,ROW($D$10:$D$73),""),ROW()-95)))</f>
        <v>0</v>
      </c>
      <c r="J106" s="79">
        <f t="array" aca="1" ref="J106" ca="1">N(INDIRECT("J"&amp;SMALL(IF($D$10:$D$73=$D106,ROW($D$10:$D$73),""),ROW()-95)))</f>
        <v>0</v>
      </c>
      <c r="K106" s="79">
        <f t="array" aca="1" ref="K106" ca="1">N(INDIRECT("K"&amp;SMALL(IF($D$10:$D$73=$D106,ROW($D$10:$D$73),""),ROW()-95)))</f>
        <v>0</v>
      </c>
      <c r="L106" s="79">
        <f t="array" aca="1" ref="L106" ca="1">N(INDIRECT("L"&amp;SMALL(IF($D$10:$D$73=$D106,ROW($D$10:$D$73),""),ROW()-95)))</f>
        <v>0</v>
      </c>
      <c r="M106" s="80">
        <f t="array" aca="1" ref="M106" ca="1">N(INDIRECT("M"&amp;SMALL(IF($D$10:$D$73=$D106,ROW($D$10:$D$73),""),ROW()-95)))</f>
        <v>0</v>
      </c>
      <c r="N106" s="88">
        <f t="shared" ca="1" si="26"/>
        <v>0</v>
      </c>
      <c r="O106" s="44" t="str">
        <f t="shared" ca="1" si="27"/>
        <v/>
      </c>
      <c r="P106" s="56"/>
      <c r="Q106" s="56"/>
      <c r="R106" s="56"/>
      <c r="S106" s="56"/>
      <c r="T106" s="56"/>
      <c r="V106" s="27"/>
      <c r="AC106" s="74" t="str">
        <f t="shared" ca="1" si="28"/>
        <v/>
      </c>
      <c r="AD106" s="74" t="str">
        <f t="shared" ca="1" si="29"/>
        <v/>
      </c>
      <c r="AE106" s="74" t="str">
        <f t="shared" ca="1" si="30"/>
        <v/>
      </c>
      <c r="AF106" s="74" t="str">
        <f t="shared" ca="1" si="31"/>
        <v/>
      </c>
      <c r="AG106" s="74" t="str">
        <f t="shared" ca="1" si="32"/>
        <v/>
      </c>
      <c r="AH106" s="74" t="str">
        <f t="shared" ca="1" si="33"/>
        <v/>
      </c>
      <c r="AI106" s="74" t="str">
        <f t="shared" ca="1" si="34"/>
        <v/>
      </c>
      <c r="AJ106" s="74" t="str">
        <f t="shared" ca="1" si="35"/>
        <v/>
      </c>
      <c r="AK106" s="74" t="str">
        <f t="shared" ca="1" si="36"/>
        <v/>
      </c>
      <c r="AM106" s="73">
        <f t="shared" ca="1" si="37"/>
        <v>0</v>
      </c>
      <c r="AN106" s="73">
        <f t="shared" si="17"/>
        <v>0</v>
      </c>
      <c r="AO106" s="73">
        <f t="shared" ca="1" si="17"/>
        <v>0</v>
      </c>
      <c r="AP106" s="73">
        <f t="shared" ca="1" si="17"/>
        <v>0</v>
      </c>
      <c r="AQ106" s="73">
        <f t="shared" ca="1" si="17"/>
        <v>0</v>
      </c>
      <c r="AR106" s="73">
        <f t="shared" ca="1" si="17"/>
        <v>0</v>
      </c>
      <c r="AS106" s="73">
        <f t="shared" ca="1" si="17"/>
        <v>0</v>
      </c>
      <c r="AT106" s="73">
        <f t="shared" ca="1" si="17"/>
        <v>0</v>
      </c>
      <c r="AU106" s="73">
        <f t="shared" ca="1" si="17"/>
        <v>0</v>
      </c>
      <c r="AV106" s="73">
        <f t="shared" ca="1" si="17"/>
        <v>0</v>
      </c>
      <c r="AW106" s="73">
        <f t="shared" ca="1" si="17"/>
        <v>0</v>
      </c>
      <c r="AX106" s="73">
        <f t="shared" ca="1" si="17"/>
        <v>0</v>
      </c>
      <c r="AY106" s="89" t="str">
        <f t="shared" ca="1" si="38"/>
        <v/>
      </c>
      <c r="BB106" s="256">
        <f t="array" aca="1" ref="BB106" ca="1">IFERROR(INDEX(AO106:AW106, MATCH(0, COUNTIF($BA106:BA106, AO106:AW106), 0)),"")</f>
        <v>0</v>
      </c>
      <c r="BC106" s="256" t="str">
        <f t="array" aca="1" ref="BC106" ca="1">IFERROR(INDEX(AO106:AW106, MATCH(0, COUNTIF($BA106:BB106, AO106:AW106), 0)),"")</f>
        <v/>
      </c>
      <c r="BD106" s="256" t="str">
        <f t="array" aca="1" ref="BD106" ca="1">IFERROR(INDEX(AO106:AW106, MATCH(0, COUNTIF($BA106:BC106, AO106:AW106), 0)),"")</f>
        <v/>
      </c>
      <c r="BE106" s="256" t="str">
        <f t="array" aca="1" ref="BE106" ca="1">IFERROR(INDEX(AO106:AW106, MATCH(0, COUNTIF($BA106:BD106, AO106:AW106), 0)),"")</f>
        <v/>
      </c>
      <c r="BF106" s="256" t="str">
        <f t="array" aca="1" ref="BF106" ca="1">IFERROR(INDEX(AO106:AW106, MATCH(0, COUNTIF($BA106:BE106, AO106:AW106), 0)),"")</f>
        <v/>
      </c>
      <c r="BG106" s="256" t="str">
        <f t="array" aca="1" ref="BG106" ca="1">IFERROR(INDEX(AO106:AW106, MATCH(0, COUNTIF($BA106:BF106, AO106:AW106), 0)),"")</f>
        <v/>
      </c>
      <c r="BH106" s="256" t="str">
        <f t="array" aca="1" ref="BH106" ca="1">IFERROR(INDEX(AO106:AW106, MATCH(0, COUNTIF($BA106:BG106, AO106:AW106), 0)),"")</f>
        <v/>
      </c>
      <c r="BI106" s="256" t="str">
        <f t="array" aca="1" ref="BI106" ca="1">IFERROR(INDEX(AO106:AW106, MATCH(0, COUNTIF($BA106:BH106, AO106:AW106), 0)),"")</f>
        <v/>
      </c>
      <c r="BJ106" s="256" t="str">
        <f t="array" aca="1" ref="BJ106" ca="1">IFERROR(INDEX(AO106:AW106, MATCH(0, COUNTIF($BA106:BI106, AO106:AW106), 0)),"")</f>
        <v/>
      </c>
    </row>
    <row r="107" spans="2:63" ht="16.5" customHeight="1" thickBot="1" x14ac:dyDescent="0.3">
      <c r="B107" s="92" t="s">
        <v>24</v>
      </c>
      <c r="C107" s="60">
        <f t="array" aca="1" ref="C107" ca="1">INDIRECT("C"&amp;SMALL(IF($D$10:$D$73=$D107,ROW($D$10:$D$73),""),ROW()-95))</f>
        <v>0</v>
      </c>
      <c r="D107" s="263"/>
      <c r="E107" s="82">
        <f t="array" aca="1" ref="E107" ca="1">N(INDIRECT("E"&amp;SMALL(IF($D$10:$D$73=$D107,ROW($D$10:$D$73),""),ROW()-95)))</f>
        <v>0</v>
      </c>
      <c r="F107" s="83">
        <f t="array" aca="1" ref="F107" ca="1">N(INDIRECT("F"&amp;SMALL(IF($D$10:$D$73=$D107,ROW($D$10:$D$73),""),ROW()-95)))</f>
        <v>0</v>
      </c>
      <c r="G107" s="83">
        <f t="array" aca="1" ref="G107" ca="1">N(INDIRECT("G"&amp;SMALL(IF($D$10:$D$73=$D107,ROW($D$10:$D$73),""),ROW()-95)))</f>
        <v>0</v>
      </c>
      <c r="H107" s="83">
        <f t="array" aca="1" ref="H107" ca="1">N(INDIRECT("H"&amp;SMALL(IF($D$10:$D$73=$D107,ROW($D$10:$D$73),""),ROW()-95)))</f>
        <v>0</v>
      </c>
      <c r="I107" s="83">
        <f t="array" aca="1" ref="I107" ca="1">N(INDIRECT("I"&amp;SMALL(IF($D$10:$D$73=$D107,ROW($D$10:$D$73),""),ROW()-95)))</f>
        <v>0</v>
      </c>
      <c r="J107" s="83">
        <f t="array" aca="1" ref="J107" ca="1">N(INDIRECT("J"&amp;SMALL(IF($D$10:$D$73=$D107,ROW($D$10:$D$73),""),ROW()-95)))</f>
        <v>0</v>
      </c>
      <c r="K107" s="83">
        <f t="array" aca="1" ref="K107" ca="1">N(INDIRECT("K"&amp;SMALL(IF($D$10:$D$73=$D107,ROW($D$10:$D$73),""),ROW()-95)))</f>
        <v>0</v>
      </c>
      <c r="L107" s="83">
        <f t="array" aca="1" ref="L107" ca="1">N(INDIRECT("L"&amp;SMALL(IF($D$10:$D$73=$D107,ROW($D$10:$D$73),""),ROW()-95)))</f>
        <v>0</v>
      </c>
      <c r="M107" s="84">
        <f t="array" aca="1" ref="M107" ca="1">N(INDIRECT("M"&amp;SMALL(IF($D$10:$D$73=$D107,ROW($D$10:$D$73),""),ROW()-95)))</f>
        <v>0</v>
      </c>
      <c r="N107" s="88">
        <f t="shared" ca="1" si="26"/>
        <v>0</v>
      </c>
      <c r="O107" s="44" t="str">
        <f t="shared" ca="1" si="27"/>
        <v/>
      </c>
      <c r="P107" s="56"/>
      <c r="Q107" s="56"/>
      <c r="R107" s="56"/>
      <c r="S107" s="56"/>
      <c r="T107" s="56"/>
      <c r="V107" s="27"/>
      <c r="AC107" s="74" t="str">
        <f t="shared" ca="1" si="28"/>
        <v/>
      </c>
      <c r="AD107" s="74" t="str">
        <f t="shared" ca="1" si="29"/>
        <v/>
      </c>
      <c r="AE107" s="74" t="str">
        <f t="shared" ca="1" si="30"/>
        <v/>
      </c>
      <c r="AF107" s="74" t="str">
        <f t="shared" ca="1" si="31"/>
        <v/>
      </c>
      <c r="AG107" s="74" t="str">
        <f t="shared" ca="1" si="32"/>
        <v/>
      </c>
      <c r="AH107" s="74" t="str">
        <f t="shared" ca="1" si="33"/>
        <v/>
      </c>
      <c r="AI107" s="74" t="str">
        <f t="shared" ca="1" si="34"/>
        <v/>
      </c>
      <c r="AJ107" s="74" t="str">
        <f t="shared" ca="1" si="35"/>
        <v/>
      </c>
      <c r="AK107" s="93" t="str">
        <f t="shared" ca="1" si="36"/>
        <v/>
      </c>
      <c r="AL107" s="94"/>
      <c r="AM107" s="95">
        <f t="shared" ca="1" si="37"/>
        <v>0</v>
      </c>
      <c r="AN107" s="95">
        <f t="shared" si="17"/>
        <v>0</v>
      </c>
      <c r="AO107" s="95">
        <f t="shared" ca="1" si="17"/>
        <v>0</v>
      </c>
      <c r="AP107" s="95">
        <f t="shared" ca="1" si="17"/>
        <v>0</v>
      </c>
      <c r="AQ107" s="95">
        <f t="shared" ca="1" si="17"/>
        <v>0</v>
      </c>
      <c r="AR107" s="95">
        <f t="shared" ca="1" si="17"/>
        <v>0</v>
      </c>
      <c r="AS107" s="95">
        <f t="shared" ca="1" si="17"/>
        <v>0</v>
      </c>
      <c r="AT107" s="95">
        <f t="shared" ca="1" si="17"/>
        <v>0</v>
      </c>
      <c r="AU107" s="95">
        <f t="shared" ca="1" si="17"/>
        <v>0</v>
      </c>
      <c r="AV107" s="95">
        <f t="shared" ca="1" si="17"/>
        <v>0</v>
      </c>
      <c r="AW107" s="95">
        <f t="shared" ca="1" si="17"/>
        <v>0</v>
      </c>
      <c r="AX107" s="95">
        <f t="shared" ca="1" si="17"/>
        <v>0</v>
      </c>
      <c r="AY107" s="96" t="str">
        <f t="shared" ca="1" si="38"/>
        <v/>
      </c>
      <c r="AZ107" s="97"/>
      <c r="BB107" s="98">
        <f t="array" aca="1" ref="BB107" ca="1">IFERROR(INDEX(AO107:AW107, MATCH(0, COUNTIF($BA107:BA107, AO107:AW107), 0)),"")</f>
        <v>0</v>
      </c>
      <c r="BC107" s="98" t="str">
        <f t="array" aca="1" ref="BC107" ca="1">IFERROR(INDEX(AO107:AW107, MATCH(0, COUNTIF($BA107:BB107, AO107:AW107), 0)),"")</f>
        <v/>
      </c>
      <c r="BD107" s="98" t="str">
        <f t="array" aca="1" ref="BD107" ca="1">IFERROR(INDEX(AO107:AW107, MATCH(0, COUNTIF($BA107:BC107, AO107:AW107), 0)),"")</f>
        <v/>
      </c>
      <c r="BE107" s="98" t="str">
        <f t="array" aca="1" ref="BE107" ca="1">IFERROR(INDEX(AO107:AW107, MATCH(0, COUNTIF($BA107:BD107, AO107:AW107), 0)),"")</f>
        <v/>
      </c>
      <c r="BF107" s="98" t="str">
        <f t="array" aca="1" ref="BF107" ca="1">IFERROR(INDEX(AO107:AW107, MATCH(0, COUNTIF($BA107:BE107, AO107:AW107), 0)),"")</f>
        <v/>
      </c>
      <c r="BG107" s="98" t="str">
        <f t="array" aca="1" ref="BG107" ca="1">IFERROR(INDEX(AO107:AW107, MATCH(0, COUNTIF($BA107:BF107, AO107:AW107), 0)),"")</f>
        <v/>
      </c>
      <c r="BH107" s="98" t="str">
        <f t="array" aca="1" ref="BH107" ca="1">IFERROR(INDEX(AO107:AW107, MATCH(0, COUNTIF($BA107:BG107, AO107:AW107), 0)),"")</f>
        <v/>
      </c>
      <c r="BI107" s="98" t="str">
        <f t="array" aca="1" ref="BI107" ca="1">IFERROR(INDEX(AO107:AW107, MATCH(0, COUNTIF($BA107:BH107, AO107:AW107), 0)),"")</f>
        <v/>
      </c>
      <c r="BJ107" s="98" t="str">
        <f t="array" aca="1" ref="BJ107" ca="1">IFERROR(INDEX(AO107:AW107, MATCH(0, COUNTIF($BA107:BI107, AO107:AW107), 0)),"")</f>
        <v/>
      </c>
    </row>
    <row r="108" spans="2:63" ht="16.5" customHeight="1" thickBot="1" x14ac:dyDescent="0.3">
      <c r="B108" s="366" t="s">
        <v>120</v>
      </c>
      <c r="C108" s="370"/>
      <c r="D108" s="260"/>
      <c r="E108" s="13">
        <f t="shared" ref="E108:N108" ca="1" si="39">SUM(E96:E107)</f>
        <v>525</v>
      </c>
      <c r="F108" s="264">
        <f t="shared" ca="1" si="39"/>
        <v>491</v>
      </c>
      <c r="G108" s="14">
        <f t="shared" ca="1" si="39"/>
        <v>516</v>
      </c>
      <c r="H108" s="14">
        <f t="shared" ca="1" si="39"/>
        <v>457</v>
      </c>
      <c r="I108" s="14">
        <f t="shared" ca="1" si="39"/>
        <v>0</v>
      </c>
      <c r="J108" s="14">
        <f t="shared" ca="1" si="39"/>
        <v>0</v>
      </c>
      <c r="K108" s="14">
        <f t="shared" ca="1" si="39"/>
        <v>0</v>
      </c>
      <c r="L108" s="14">
        <f t="shared" ca="1" si="39"/>
        <v>0</v>
      </c>
      <c r="M108" s="265">
        <f t="shared" ca="1" si="39"/>
        <v>0</v>
      </c>
      <c r="N108" s="275">
        <f t="shared" ca="1" si="39"/>
        <v>1989</v>
      </c>
      <c r="O108" s="63"/>
      <c r="V108" s="27"/>
      <c r="AM108" s="99" t="str">
        <f t="shared" ref="AM108:AM117" ca="1" si="40">C114</f>
        <v>Tomáš</v>
      </c>
      <c r="AN108" s="99" t="str">
        <f t="shared" ref="AN108:AN117" si="41">D114</f>
        <v>MK</v>
      </c>
      <c r="AO108" s="99">
        <f t="shared" ref="AO108:AO117" ca="1" si="42">E114</f>
        <v>187</v>
      </c>
      <c r="AP108" s="99">
        <f t="shared" ref="AP108:AP117" ca="1" si="43">F114</f>
        <v>178</v>
      </c>
      <c r="AQ108" s="99">
        <f t="shared" ref="AQ108:AQ117" ca="1" si="44">G114</f>
        <v>185</v>
      </c>
      <c r="AR108" s="99">
        <f t="shared" ref="AR108:AR117" ca="1" si="45">H114</f>
        <v>179</v>
      </c>
      <c r="AS108" s="99">
        <f t="shared" ref="AS108:AS117" ca="1" si="46">I114</f>
        <v>0</v>
      </c>
      <c r="AT108" s="99">
        <f t="shared" ref="AT108:AT117" ca="1" si="47">J114</f>
        <v>0</v>
      </c>
      <c r="AU108" s="99">
        <f t="shared" ref="AU108:AU117" ca="1" si="48">K114</f>
        <v>0</v>
      </c>
      <c r="AV108" s="99">
        <f t="shared" ref="AV108:AV117" ca="1" si="49">L114</f>
        <v>0</v>
      </c>
      <c r="AW108" s="99">
        <f t="shared" ref="AW108:AW117" ca="1" si="50">M114</f>
        <v>0</v>
      </c>
      <c r="AX108" s="99">
        <f t="shared" ref="AX108:AX117" ca="1" si="51">N114</f>
        <v>729</v>
      </c>
      <c r="AY108" s="100">
        <f t="shared" ref="AY108:AY117" ca="1" si="52">O114</f>
        <v>182.25</v>
      </c>
      <c r="BA108" s="101"/>
      <c r="BB108" s="102">
        <f t="array" aca="1" ref="BB108" ca="1">IFERROR(INDEX(AO108:AW108, MATCH(0, COUNTIF($BA108:BA108, AO108:AW108), 0)),"")</f>
        <v>187</v>
      </c>
      <c r="BC108" s="102">
        <f t="array" aca="1" ref="BC108" ca="1">IFERROR(INDEX(AO108:AW108, MATCH(0, COUNTIF($BA108:BB108, AO108:AW108), 0)),"")</f>
        <v>178</v>
      </c>
      <c r="BD108" s="102">
        <f t="array" aca="1" ref="BD108" ca="1">IFERROR(INDEX(AO108:AW108, MATCH(0, COUNTIF($BA108:BC108, AO108:AW108), 0)),"")</f>
        <v>185</v>
      </c>
      <c r="BE108" s="102">
        <f t="array" aca="1" ref="BE108" ca="1">IFERROR(INDEX(AO108:AW108, MATCH(0, COUNTIF($BA108:BD108, AO108:AW108), 0)),"")</f>
        <v>179</v>
      </c>
      <c r="BF108" s="102">
        <f t="array" aca="1" ref="BF108" ca="1">IFERROR(INDEX(AO108:AW108, MATCH(0, COUNTIF($BA108:BE108, AO108:AW108), 0)),"")</f>
        <v>0</v>
      </c>
      <c r="BG108" s="102" t="str">
        <f t="array" aca="1" ref="BG108" ca="1">IFERROR(INDEX(AO108:AW108, MATCH(0, COUNTIF($BA108:BF108, AO108:AW108), 0)),"")</f>
        <v/>
      </c>
      <c r="BH108" s="102" t="str">
        <f t="array" aca="1" ref="BH108" ca="1">IFERROR(INDEX(AO108:AW108, MATCH(0, COUNTIF($BA108:BG108, AO108:AW108), 0)),"")</f>
        <v/>
      </c>
      <c r="BI108" s="102" t="str">
        <f t="array" aca="1" ref="BI108" ca="1">IFERROR(INDEX(AO108:AW108, MATCH(0, COUNTIF($BA108:BH108, AO108:AW108), 0)),"")</f>
        <v/>
      </c>
      <c r="BJ108" s="102" t="str">
        <f t="array" aca="1" ref="BJ108" ca="1">IFERROR(INDEX(AO108:AW108, MATCH(0, COUNTIF($BA108:BI108, AO108:AW108), 0)),"")</f>
        <v/>
      </c>
      <c r="BK108" s="268"/>
    </row>
    <row r="109" spans="2:63" ht="16.5" customHeight="1" thickBot="1" x14ac:dyDescent="0.3">
      <c r="B109" s="368" t="s">
        <v>119</v>
      </c>
      <c r="C109" s="369"/>
      <c r="D109" s="64"/>
      <c r="E109" s="12">
        <f t="shared" ref="E109:M109" ca="1" si="53">IFERROR(AVERAGEIF(E96:E107,"&lt;&gt;0",E96:E107),"")</f>
        <v>175</v>
      </c>
      <c r="F109" s="16">
        <f t="shared" ca="1" si="53"/>
        <v>163.66666666666666</v>
      </c>
      <c r="G109" s="9">
        <f t="shared" ca="1" si="53"/>
        <v>172</v>
      </c>
      <c r="H109" s="9">
        <f t="shared" ca="1" si="53"/>
        <v>152.33333333333334</v>
      </c>
      <c r="I109" s="9" t="str">
        <f t="shared" ca="1" si="53"/>
        <v/>
      </c>
      <c r="J109" s="9" t="str">
        <f t="shared" ca="1" si="53"/>
        <v/>
      </c>
      <c r="K109" s="9" t="str">
        <f t="shared" ca="1" si="53"/>
        <v/>
      </c>
      <c r="L109" s="9" t="str">
        <f t="shared" ca="1" si="53"/>
        <v/>
      </c>
      <c r="M109" s="17" t="str">
        <f t="shared" ca="1" si="53"/>
        <v/>
      </c>
      <c r="N109" s="65"/>
      <c r="O109" s="274">
        <f ca="1">IF(N108="","",AVERAGEIF(E96:M107,"&lt;&gt;0",E96:M107))</f>
        <v>165.75</v>
      </c>
      <c r="V109" s="27"/>
      <c r="AM109" s="103" t="str">
        <f t="shared" ca="1" si="40"/>
        <v>Libor</v>
      </c>
      <c r="AN109" s="103" t="str">
        <f t="shared" si="41"/>
        <v>MK</v>
      </c>
      <c r="AO109" s="103">
        <f t="shared" ca="1" si="42"/>
        <v>158</v>
      </c>
      <c r="AP109" s="103">
        <f t="shared" ca="1" si="43"/>
        <v>177</v>
      </c>
      <c r="AQ109" s="103">
        <f t="shared" ca="1" si="44"/>
        <v>164</v>
      </c>
      <c r="AR109" s="103">
        <f t="shared" ca="1" si="45"/>
        <v>152</v>
      </c>
      <c r="AS109" s="103">
        <f t="shared" ca="1" si="46"/>
        <v>0</v>
      </c>
      <c r="AT109" s="103">
        <f t="shared" ca="1" si="47"/>
        <v>0</v>
      </c>
      <c r="AU109" s="103">
        <f t="shared" ca="1" si="48"/>
        <v>0</v>
      </c>
      <c r="AV109" s="103">
        <f t="shared" ca="1" si="49"/>
        <v>0</v>
      </c>
      <c r="AW109" s="103">
        <f t="shared" ca="1" si="50"/>
        <v>0</v>
      </c>
      <c r="AX109" s="103">
        <f t="shared" ca="1" si="51"/>
        <v>651</v>
      </c>
      <c r="AY109" s="89">
        <f t="shared" ca="1" si="52"/>
        <v>162.75</v>
      </c>
      <c r="BB109" s="256">
        <f t="array" aca="1" ref="BB109" ca="1">IFERROR(INDEX(AO109:AW109, MATCH(0, COUNTIF($BA109:BA109, AO109:AW109), 0)),"")</f>
        <v>158</v>
      </c>
      <c r="BC109" s="256">
        <f t="array" aca="1" ref="BC109" ca="1">IFERROR(INDEX(AO109:AW109, MATCH(0, COUNTIF($BA109:BB109, AO109:AW109), 0)),"")</f>
        <v>177</v>
      </c>
      <c r="BD109" s="256">
        <f t="array" aca="1" ref="BD109" ca="1">IFERROR(INDEX(AO109:AW109, MATCH(0, COUNTIF($BA109:BC109, AO109:AW109), 0)),"")</f>
        <v>164</v>
      </c>
      <c r="BE109" s="256">
        <f t="array" aca="1" ref="BE109" ca="1">IFERROR(INDEX(AO109:AW109, MATCH(0, COUNTIF($BA109:BD109, AO109:AW109), 0)),"")</f>
        <v>152</v>
      </c>
      <c r="BF109" s="256">
        <f t="array" aca="1" ref="BF109" ca="1">IFERROR(INDEX(AO109:AW109, MATCH(0, COUNTIF($BA109:BE109, AO109:AW109), 0)),"")</f>
        <v>0</v>
      </c>
      <c r="BG109" s="256" t="str">
        <f t="array" aca="1" ref="BG109" ca="1">IFERROR(INDEX(AO109:AW109, MATCH(0, COUNTIF($BA109:BF109, AO109:AW109), 0)),"")</f>
        <v/>
      </c>
      <c r="BH109" s="256" t="str">
        <f t="array" aca="1" ref="BH109" ca="1">IFERROR(INDEX(AO109:AW109, MATCH(0, COUNTIF($BA109:BG109, AO109:AW109), 0)),"")</f>
        <v/>
      </c>
      <c r="BI109" s="256" t="str">
        <f t="array" aca="1" ref="BI109" ca="1">IFERROR(INDEX(AO109:AW109, MATCH(0, COUNTIF($BA109:BH109, AO109:AW109), 0)),"")</f>
        <v/>
      </c>
      <c r="BJ109" s="256" t="str">
        <f t="array" aca="1" ref="BJ109" ca="1">IFERROR(INDEX(AO109:AW109, MATCH(0, COUNTIF($BA109:BI109, AO109:AW109), 0)),"")</f>
        <v/>
      </c>
    </row>
    <row r="110" spans="2:63" ht="16.5" thickBot="1" x14ac:dyDescent="0.3">
      <c r="V110" s="27"/>
      <c r="AM110" s="103" t="str">
        <f t="shared" ca="1" si="40"/>
        <v>Jirka</v>
      </c>
      <c r="AN110" s="103" t="str">
        <f t="shared" si="41"/>
        <v>MK</v>
      </c>
      <c r="AO110" s="103">
        <f t="shared" ca="1" si="42"/>
        <v>167</v>
      </c>
      <c r="AP110" s="103">
        <f t="shared" ca="1" si="43"/>
        <v>174</v>
      </c>
      <c r="AQ110" s="103">
        <f t="shared" ca="1" si="44"/>
        <v>140</v>
      </c>
      <c r="AR110" s="103">
        <f t="shared" ca="1" si="45"/>
        <v>166</v>
      </c>
      <c r="AS110" s="103">
        <f t="shared" ca="1" si="46"/>
        <v>0</v>
      </c>
      <c r="AT110" s="103">
        <f t="shared" ca="1" si="47"/>
        <v>0</v>
      </c>
      <c r="AU110" s="103">
        <f t="shared" ca="1" si="48"/>
        <v>0</v>
      </c>
      <c r="AV110" s="103">
        <f t="shared" ca="1" si="49"/>
        <v>0</v>
      </c>
      <c r="AW110" s="103">
        <f t="shared" ca="1" si="50"/>
        <v>0</v>
      </c>
      <c r="AX110" s="103">
        <f t="shared" ca="1" si="51"/>
        <v>647</v>
      </c>
      <c r="AY110" s="89">
        <f t="shared" ca="1" si="52"/>
        <v>161.75</v>
      </c>
      <c r="BB110" s="256">
        <f t="array" aca="1" ref="BB110" ca="1">IFERROR(INDEX(AO110:AW110, MATCH(0, COUNTIF($BA110:BA110, AO110:AW110), 0)),"")</f>
        <v>167</v>
      </c>
      <c r="BC110" s="256">
        <f t="array" aca="1" ref="BC110" ca="1">IFERROR(INDEX(AO110:AW110, MATCH(0, COUNTIF($BA110:BB110, AO110:AW110), 0)),"")</f>
        <v>174</v>
      </c>
      <c r="BD110" s="256">
        <f t="array" aca="1" ref="BD110" ca="1">IFERROR(INDEX(AO110:AW110, MATCH(0, COUNTIF($BA110:BC110, AO110:AW110), 0)),"")</f>
        <v>140</v>
      </c>
      <c r="BE110" s="256">
        <f t="array" aca="1" ref="BE110" ca="1">IFERROR(INDEX(AO110:AW110, MATCH(0, COUNTIF($BA110:BD110, AO110:AW110), 0)),"")</f>
        <v>166</v>
      </c>
      <c r="BF110" s="256">
        <f t="array" aca="1" ref="BF110" ca="1">IFERROR(INDEX(AO110:AW110, MATCH(0, COUNTIF($BA110:BE110, AO110:AW110), 0)),"")</f>
        <v>0</v>
      </c>
      <c r="BG110" s="256" t="str">
        <f t="array" aca="1" ref="BG110" ca="1">IFERROR(INDEX(AO110:AW110, MATCH(0, COUNTIF($BA110:BF110, AO110:AW110), 0)),"")</f>
        <v/>
      </c>
      <c r="BH110" s="256" t="str">
        <f t="array" aca="1" ref="BH110" ca="1">IFERROR(INDEX(AO110:AW110, MATCH(0, COUNTIF($BA110:BG110, AO110:AW110), 0)),"")</f>
        <v/>
      </c>
      <c r="BI110" s="256" t="str">
        <f t="array" aca="1" ref="BI110" ca="1">IFERROR(INDEX(AO110:AW110, MATCH(0, COUNTIF($BA110:BH110, AO110:AW110), 0)),"")</f>
        <v/>
      </c>
      <c r="BJ110" s="256" t="str">
        <f t="array" aca="1" ref="BJ110" ca="1">IFERROR(INDEX(AO110:AW110, MATCH(0, COUNTIF($BA110:BI110, AO110:AW110), 0)),"")</f>
        <v/>
      </c>
    </row>
    <row r="111" spans="2:63" ht="16.5" thickBot="1" x14ac:dyDescent="0.3">
      <c r="V111" s="27"/>
      <c r="AM111" s="103">
        <f t="shared" ca="1" si="40"/>
        <v>0</v>
      </c>
      <c r="AN111" s="103">
        <f t="shared" si="41"/>
        <v>0</v>
      </c>
      <c r="AO111" s="103">
        <f t="shared" ca="1" si="42"/>
        <v>0</v>
      </c>
      <c r="AP111" s="103">
        <f t="shared" ca="1" si="43"/>
        <v>0</v>
      </c>
      <c r="AQ111" s="103">
        <f t="shared" ca="1" si="44"/>
        <v>0</v>
      </c>
      <c r="AR111" s="103">
        <f t="shared" ca="1" si="45"/>
        <v>0</v>
      </c>
      <c r="AS111" s="103">
        <f t="shared" ca="1" si="46"/>
        <v>0</v>
      </c>
      <c r="AT111" s="103">
        <f t="shared" ca="1" si="47"/>
        <v>0</v>
      </c>
      <c r="AU111" s="103">
        <f t="shared" ca="1" si="48"/>
        <v>0</v>
      </c>
      <c r="AV111" s="103">
        <f t="shared" ca="1" si="49"/>
        <v>0</v>
      </c>
      <c r="AW111" s="103">
        <f t="shared" ca="1" si="50"/>
        <v>0</v>
      </c>
      <c r="AX111" s="103">
        <f t="shared" ca="1" si="51"/>
        <v>0</v>
      </c>
      <c r="AY111" s="89" t="str">
        <f t="shared" ca="1" si="52"/>
        <v/>
      </c>
      <c r="BB111" s="256">
        <f t="array" aca="1" ref="BB111" ca="1">IFERROR(INDEX(AO111:AW111, MATCH(0, COUNTIF($BA111:BA111, AO111:AW111), 0)),"")</f>
        <v>0</v>
      </c>
      <c r="BC111" s="256" t="str">
        <f t="array" aca="1" ref="BC111" ca="1">IFERROR(INDEX(AO111:AW111, MATCH(0, COUNTIF($BA111:BB111, AO111:AW111), 0)),"")</f>
        <v/>
      </c>
      <c r="BD111" s="256" t="str">
        <f t="array" aca="1" ref="BD111" ca="1">IFERROR(INDEX(AO111:AW111, MATCH(0, COUNTIF($BA111:BC111, AO111:AW111), 0)),"")</f>
        <v/>
      </c>
      <c r="BE111" s="256" t="str">
        <f t="array" aca="1" ref="BE111" ca="1">IFERROR(INDEX(AO111:AW111, MATCH(0, COUNTIF($BA111:BD111, AO111:AW111), 0)),"")</f>
        <v/>
      </c>
      <c r="BF111" s="256" t="str">
        <f t="array" aca="1" ref="BF111" ca="1">IFERROR(INDEX(AO111:AW111, MATCH(0, COUNTIF($BA111:BE111, AO111:AW111), 0)),"")</f>
        <v/>
      </c>
      <c r="BG111" s="256" t="str">
        <f t="array" aca="1" ref="BG111" ca="1">IFERROR(INDEX(AO111:AW111, MATCH(0, COUNTIF($BA111:BF111, AO111:AW111), 0)),"")</f>
        <v/>
      </c>
      <c r="BH111" s="256" t="str">
        <f t="array" aca="1" ref="BH111" ca="1">IFERROR(INDEX(AO111:AW111, MATCH(0, COUNTIF($BA111:BG111, AO111:AW111), 0)),"")</f>
        <v/>
      </c>
      <c r="BI111" s="256" t="str">
        <f t="array" aca="1" ref="BI111" ca="1">IFERROR(INDEX(AO111:AW111, MATCH(0, COUNTIF($BA111:BH111, AO111:AW111), 0)),"")</f>
        <v/>
      </c>
      <c r="BJ111" s="256" t="str">
        <f t="array" aca="1" ref="BJ111" ca="1">IFERROR(INDEX(AO111:AW111, MATCH(0, COUNTIF($BA111:BI111, AO111:AW111), 0)),"")</f>
        <v/>
      </c>
    </row>
    <row r="112" spans="2:63" ht="22.5" customHeight="1" thickTop="1" thickBot="1" x14ac:dyDescent="0.3">
      <c r="B112" s="363" t="s">
        <v>144</v>
      </c>
      <c r="C112" s="364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5"/>
      <c r="Q112" s="343" t="s">
        <v>96</v>
      </c>
      <c r="R112" s="343"/>
      <c r="S112" s="343"/>
      <c r="T112" s="343"/>
      <c r="U112" s="343"/>
      <c r="V112" s="27"/>
      <c r="AM112" s="103">
        <f t="shared" ca="1" si="40"/>
        <v>0</v>
      </c>
      <c r="AN112" s="103">
        <f t="shared" si="41"/>
        <v>0</v>
      </c>
      <c r="AO112" s="103">
        <f t="shared" ca="1" si="42"/>
        <v>0</v>
      </c>
      <c r="AP112" s="103">
        <f t="shared" ca="1" si="43"/>
        <v>0</v>
      </c>
      <c r="AQ112" s="103">
        <f t="shared" ca="1" si="44"/>
        <v>0</v>
      </c>
      <c r="AR112" s="103">
        <f t="shared" ca="1" si="45"/>
        <v>0</v>
      </c>
      <c r="AS112" s="103">
        <f t="shared" ca="1" si="46"/>
        <v>0</v>
      </c>
      <c r="AT112" s="103">
        <f t="shared" ca="1" si="47"/>
        <v>0</v>
      </c>
      <c r="AU112" s="103">
        <f t="shared" ca="1" si="48"/>
        <v>0</v>
      </c>
      <c r="AV112" s="103">
        <f t="shared" ca="1" si="49"/>
        <v>0</v>
      </c>
      <c r="AW112" s="103">
        <f t="shared" ca="1" si="50"/>
        <v>0</v>
      </c>
      <c r="AX112" s="103">
        <f t="shared" ca="1" si="51"/>
        <v>0</v>
      </c>
      <c r="AY112" s="89" t="str">
        <f t="shared" ca="1" si="52"/>
        <v/>
      </c>
      <c r="BB112" s="256">
        <f t="array" aca="1" ref="BB112" ca="1">IFERROR(INDEX(AO112:AW112, MATCH(0, COUNTIF($BA112:BA112, AO112:AW112), 0)),"")</f>
        <v>0</v>
      </c>
      <c r="BC112" s="256" t="str">
        <f t="array" aca="1" ref="BC112" ca="1">IFERROR(INDEX(AO112:AW112, MATCH(0, COUNTIF($BA112:BB112, AO112:AW112), 0)),"")</f>
        <v/>
      </c>
      <c r="BD112" s="256" t="str">
        <f t="array" aca="1" ref="BD112" ca="1">IFERROR(INDEX(AO112:AW112, MATCH(0, COUNTIF($BA112:BC112, AO112:AW112), 0)),"")</f>
        <v/>
      </c>
      <c r="BE112" s="256" t="str">
        <f t="array" aca="1" ref="BE112" ca="1">IFERROR(INDEX(AO112:AW112, MATCH(0, COUNTIF($BA112:BD112, AO112:AW112), 0)),"")</f>
        <v/>
      </c>
      <c r="BF112" s="256" t="str">
        <f t="array" aca="1" ref="BF112" ca="1">IFERROR(INDEX(AO112:AW112, MATCH(0, COUNTIF($BA112:BE112, AO112:AW112), 0)),"")</f>
        <v/>
      </c>
      <c r="BG112" s="256" t="str">
        <f t="array" aca="1" ref="BG112" ca="1">IFERROR(INDEX(AO112:AW112, MATCH(0, COUNTIF($BA112:BF112, AO112:AW112), 0)),"")</f>
        <v/>
      </c>
      <c r="BH112" s="256" t="str">
        <f t="array" aca="1" ref="BH112" ca="1">IFERROR(INDEX(AO112:AW112, MATCH(0, COUNTIF($BA112:BG112, AO112:AW112), 0)),"")</f>
        <v/>
      </c>
      <c r="BI112" s="256" t="str">
        <f t="array" aca="1" ref="BI112" ca="1">IFERROR(INDEX(AO112:AW112, MATCH(0, COUNTIF($BA112:BH112, AO112:AW112), 0)),"")</f>
        <v/>
      </c>
      <c r="BJ112" s="256" t="str">
        <f t="array" aca="1" ref="BJ112" ca="1">IFERROR(INDEX(AO112:AW112, MATCH(0, COUNTIF($BA112:BI112, AO112:AW112), 0)),"")</f>
        <v/>
      </c>
    </row>
    <row r="113" spans="2:62" ht="22.5" customHeight="1" thickTop="1" thickBot="1" x14ac:dyDescent="0.3">
      <c r="B113" s="28" t="s">
        <v>64</v>
      </c>
      <c r="C113" s="67" t="s">
        <v>51</v>
      </c>
      <c r="D113" s="30" t="s">
        <v>59</v>
      </c>
      <c r="E113" s="31" t="s">
        <v>45</v>
      </c>
      <c r="F113" s="32" t="s">
        <v>46</v>
      </c>
      <c r="G113" s="32" t="s">
        <v>47</v>
      </c>
      <c r="H113" s="32" t="s">
        <v>48</v>
      </c>
      <c r="I113" s="32" t="s">
        <v>49</v>
      </c>
      <c r="J113" s="33" t="s">
        <v>50</v>
      </c>
      <c r="K113" s="33" t="s">
        <v>114</v>
      </c>
      <c r="L113" s="33" t="s">
        <v>115</v>
      </c>
      <c r="M113" s="34" t="s">
        <v>118</v>
      </c>
      <c r="N113" s="35" t="s">
        <v>52</v>
      </c>
      <c r="O113" s="36" t="s">
        <v>53</v>
      </c>
      <c r="Q113" s="343"/>
      <c r="R113" s="343"/>
      <c r="S113" s="343"/>
      <c r="T113" s="343"/>
      <c r="U113" s="343"/>
      <c r="V113" s="27"/>
      <c r="AM113" s="103">
        <f t="shared" ca="1" si="40"/>
        <v>0</v>
      </c>
      <c r="AN113" s="103">
        <f t="shared" si="41"/>
        <v>0</v>
      </c>
      <c r="AO113" s="103">
        <f t="shared" ca="1" si="42"/>
        <v>0</v>
      </c>
      <c r="AP113" s="103">
        <f t="shared" ca="1" si="43"/>
        <v>0</v>
      </c>
      <c r="AQ113" s="103">
        <f t="shared" ca="1" si="44"/>
        <v>0</v>
      </c>
      <c r="AR113" s="103">
        <f t="shared" ca="1" si="45"/>
        <v>0</v>
      </c>
      <c r="AS113" s="103">
        <f t="shared" ca="1" si="46"/>
        <v>0</v>
      </c>
      <c r="AT113" s="103">
        <f t="shared" ca="1" si="47"/>
        <v>0</v>
      </c>
      <c r="AU113" s="103">
        <f t="shared" ca="1" si="48"/>
        <v>0</v>
      </c>
      <c r="AV113" s="103">
        <f t="shared" ca="1" si="49"/>
        <v>0</v>
      </c>
      <c r="AW113" s="103">
        <f t="shared" ca="1" si="50"/>
        <v>0</v>
      </c>
      <c r="AX113" s="103">
        <f t="shared" ca="1" si="51"/>
        <v>0</v>
      </c>
      <c r="AY113" s="89" t="str">
        <f t="shared" ca="1" si="52"/>
        <v/>
      </c>
      <c r="BB113" s="256">
        <f t="array" aca="1" ref="BB113" ca="1">IFERROR(INDEX(AO113:AW113, MATCH(0, COUNTIF($BA113:BA113, AO113:AW113), 0)),"")</f>
        <v>0</v>
      </c>
      <c r="BC113" s="256" t="str">
        <f t="array" aca="1" ref="BC113" ca="1">IFERROR(INDEX(AO113:AW113, MATCH(0, COUNTIF($BA113:BB113, AO113:AW113), 0)),"")</f>
        <v/>
      </c>
      <c r="BD113" s="256" t="str">
        <f t="array" aca="1" ref="BD113" ca="1">IFERROR(INDEX(AO113:AW113, MATCH(0, COUNTIF($BA113:BC113, AO113:AW113), 0)),"")</f>
        <v/>
      </c>
      <c r="BE113" s="256" t="str">
        <f t="array" aca="1" ref="BE113" ca="1">IFERROR(INDEX(AO113:AW113, MATCH(0, COUNTIF($BA113:BD113, AO113:AW113), 0)),"")</f>
        <v/>
      </c>
      <c r="BF113" s="256" t="str">
        <f t="array" aca="1" ref="BF113" ca="1">IFERROR(INDEX(AO113:AW113, MATCH(0, COUNTIF($BA113:BE113, AO113:AW113), 0)),"")</f>
        <v/>
      </c>
      <c r="BG113" s="256" t="str">
        <f t="array" aca="1" ref="BG113" ca="1">IFERROR(INDEX(AO113:AW113, MATCH(0, COUNTIF($BA113:BF113, AO113:AW113), 0)),"")</f>
        <v/>
      </c>
      <c r="BH113" s="256" t="str">
        <f t="array" aca="1" ref="BH113" ca="1">IFERROR(INDEX(AO113:AW113, MATCH(0, COUNTIF($BA113:BG113, AO113:AW113), 0)),"")</f>
        <v/>
      </c>
      <c r="BI113" s="256" t="str">
        <f t="array" aca="1" ref="BI113" ca="1">IFERROR(INDEX(AO113:AW113, MATCH(0, COUNTIF($BA113:BH113, AO113:AW113), 0)),"")</f>
        <v/>
      </c>
      <c r="BJ113" s="256" t="str">
        <f t="array" aca="1" ref="BJ113" ca="1">IFERROR(INDEX(AO113:AW113, MATCH(0, COUNTIF($BA113:BI113, AO113:AW113), 0)),"")</f>
        <v/>
      </c>
    </row>
    <row r="114" spans="2:62" ht="16.5" customHeight="1" thickBot="1" x14ac:dyDescent="0.3">
      <c r="B114" s="72" t="s">
        <v>12</v>
      </c>
      <c r="C114" s="38" t="str">
        <f t="array" aca="1" ref="C114" ca="1">INDIRECT("C"&amp;SMALL(IF($D$10:$D$73=$D114,ROW($D$10:$D$73),""),ROW()-113))</f>
        <v>Tomáš</v>
      </c>
      <c r="D114" s="266" t="s">
        <v>76</v>
      </c>
      <c r="E114" s="74">
        <f t="array" aca="1" ref="E114" ca="1">N(INDIRECT("E"&amp;SMALL(IF($D$10:$D$73=$D114,ROW($D$10:$D$73),""),ROW()-113)))</f>
        <v>187</v>
      </c>
      <c r="F114" s="75">
        <f t="array" aca="1" ref="F114" ca="1">N(INDIRECT("F"&amp;SMALL(IF($D$10:$D$73=$D114,ROW($D$10:$D$73),""),ROW()-113)))</f>
        <v>178</v>
      </c>
      <c r="G114" s="75">
        <f t="array" aca="1" ref="G114" ca="1">N(INDIRECT("G"&amp;SMALL(IF($D$10:$D$73=$D114,ROW($D$10:$D$73),""),ROW()-113)))</f>
        <v>185</v>
      </c>
      <c r="H114" s="75">
        <f t="array" aca="1" ref="H114" ca="1">N(INDIRECT("H"&amp;SMALL(IF($D$10:$D$73=$D114,ROW($D$10:$D$73),""),ROW()-113)))</f>
        <v>179</v>
      </c>
      <c r="I114" s="75">
        <f t="array" aca="1" ref="I114" ca="1">N(INDIRECT("I"&amp;SMALL(IF($D$10:$D$73=$D114,ROW($D$10:$D$73),""),ROW()-113)))</f>
        <v>0</v>
      </c>
      <c r="J114" s="75">
        <f t="array" aca="1" ref="J114" ca="1">N(INDIRECT("J"&amp;SMALL(IF($D$10:$D$73=$D114,ROW($D$10:$D$73),""),ROW()-113)))</f>
        <v>0</v>
      </c>
      <c r="K114" s="75">
        <f t="array" aca="1" ref="K114" ca="1">N(INDIRECT("K"&amp;SMALL(IF($D$10:$D$73=$D114,ROW($D$10:$D$73),""),ROW()-113)))</f>
        <v>0</v>
      </c>
      <c r="L114" s="75">
        <f t="array" aca="1" ref="L114" ca="1">N(INDIRECT("L"&amp;SMALL(IF($D$10:$D$73=$D114,ROW($D$10:$D$73),""),ROW()-113)))</f>
        <v>0</v>
      </c>
      <c r="M114" s="76">
        <f t="array" aca="1" ref="M114" ca="1">N(INDIRECT("M"&amp;SMALL(IF($D$10:$D$73=$D114,ROW($D$10:$D$73),""),ROW()-113)))</f>
        <v>0</v>
      </c>
      <c r="N114" s="104">
        <f ca="1">SUM(E114:M114)</f>
        <v>729</v>
      </c>
      <c r="O114" s="105">
        <f ca="1">IFERROR(AVERAGEIF(E114:M114,"&lt;&gt;0",E114:M114),"")</f>
        <v>182.25</v>
      </c>
      <c r="Q114" s="341" t="str">
        <f>pozvánka_ceny!C59</f>
        <v>Jack Daniel's Honey 1 l</v>
      </c>
      <c r="R114" s="341"/>
      <c r="S114" s="341"/>
      <c r="T114" s="341"/>
      <c r="U114" s="341"/>
      <c r="V114" s="27"/>
      <c r="AC114" s="74">
        <f ca="1">IF(E114=0,"",E114)</f>
        <v>187</v>
      </c>
      <c r="AD114" s="74">
        <f t="shared" ref="AD114:AK114" ca="1" si="54">IF(F114=0,"",F114)</f>
        <v>178</v>
      </c>
      <c r="AE114" s="74">
        <f t="shared" ca="1" si="54"/>
        <v>185</v>
      </c>
      <c r="AF114" s="74">
        <f t="shared" ca="1" si="54"/>
        <v>179</v>
      </c>
      <c r="AG114" s="74" t="str">
        <f t="shared" ca="1" si="54"/>
        <v/>
      </c>
      <c r="AH114" s="74" t="str">
        <f t="shared" ca="1" si="54"/>
        <v/>
      </c>
      <c r="AI114" s="74" t="str">
        <f t="shared" ca="1" si="54"/>
        <v/>
      </c>
      <c r="AJ114" s="74" t="str">
        <f t="shared" ca="1" si="54"/>
        <v/>
      </c>
      <c r="AK114" s="74" t="str">
        <f t="shared" ca="1" si="54"/>
        <v/>
      </c>
      <c r="AM114" s="103">
        <f t="shared" ca="1" si="40"/>
        <v>0</v>
      </c>
      <c r="AN114" s="103">
        <f t="shared" si="41"/>
        <v>0</v>
      </c>
      <c r="AO114" s="103">
        <f t="shared" ca="1" si="42"/>
        <v>0</v>
      </c>
      <c r="AP114" s="103">
        <f t="shared" ca="1" si="43"/>
        <v>0</v>
      </c>
      <c r="AQ114" s="103">
        <f t="shared" ca="1" si="44"/>
        <v>0</v>
      </c>
      <c r="AR114" s="103">
        <f t="shared" ca="1" si="45"/>
        <v>0</v>
      </c>
      <c r="AS114" s="103">
        <f t="shared" ca="1" si="46"/>
        <v>0</v>
      </c>
      <c r="AT114" s="103">
        <f t="shared" ca="1" si="47"/>
        <v>0</v>
      </c>
      <c r="AU114" s="103">
        <f t="shared" ca="1" si="48"/>
        <v>0</v>
      </c>
      <c r="AV114" s="103">
        <f t="shared" ca="1" si="49"/>
        <v>0</v>
      </c>
      <c r="AW114" s="103">
        <f t="shared" ca="1" si="50"/>
        <v>0</v>
      </c>
      <c r="AX114" s="103">
        <f t="shared" ca="1" si="51"/>
        <v>0</v>
      </c>
      <c r="AY114" s="89" t="str">
        <f t="shared" ca="1" si="52"/>
        <v/>
      </c>
      <c r="BB114" s="256">
        <f t="array" aca="1" ref="BB114" ca="1">IFERROR(INDEX(AO114:AW114, MATCH(0, COUNTIF($BA114:BA114, AO114:AW114), 0)),"")</f>
        <v>0</v>
      </c>
      <c r="BC114" s="256" t="str">
        <f t="array" aca="1" ref="BC114" ca="1">IFERROR(INDEX(AO114:AW114, MATCH(0, COUNTIF($BA114:BB114, AO114:AW114), 0)),"")</f>
        <v/>
      </c>
      <c r="BD114" s="256" t="str">
        <f t="array" aca="1" ref="BD114" ca="1">IFERROR(INDEX(AO114:AW114, MATCH(0, COUNTIF($BA114:BC114, AO114:AW114), 0)),"")</f>
        <v/>
      </c>
      <c r="BE114" s="256" t="str">
        <f t="array" aca="1" ref="BE114" ca="1">IFERROR(INDEX(AO114:AW114, MATCH(0, COUNTIF($BA114:BD114, AO114:AW114), 0)),"")</f>
        <v/>
      </c>
      <c r="BF114" s="256" t="str">
        <f t="array" aca="1" ref="BF114" ca="1">IFERROR(INDEX(AO114:AW114, MATCH(0, COUNTIF($BA114:BE114, AO114:AW114), 0)),"")</f>
        <v/>
      </c>
      <c r="BG114" s="256" t="str">
        <f t="array" aca="1" ref="BG114" ca="1">IFERROR(INDEX(AO114:AW114, MATCH(0, COUNTIF($BA114:BF114, AO114:AW114), 0)),"")</f>
        <v/>
      </c>
      <c r="BH114" s="256" t="str">
        <f t="array" aca="1" ref="BH114" ca="1">IFERROR(INDEX(AO114:AW114, MATCH(0, COUNTIF($BA114:BG114, AO114:AW114), 0)),"")</f>
        <v/>
      </c>
      <c r="BI114" s="256" t="str">
        <f t="array" aca="1" ref="BI114" ca="1">IFERROR(INDEX(AO114:AW114, MATCH(0, COUNTIF($BA114:BH114, AO114:AW114), 0)),"")</f>
        <v/>
      </c>
      <c r="BJ114" s="256" t="str">
        <f t="array" aca="1" ref="BJ114" ca="1">IFERROR(INDEX(AO114:AW114, MATCH(0, COUNTIF($BA114:BI114, AO114:AW114), 0)),"")</f>
        <v/>
      </c>
    </row>
    <row r="115" spans="2:62" ht="16.5" customHeight="1" thickBot="1" x14ac:dyDescent="0.3">
      <c r="B115" s="77" t="s">
        <v>13</v>
      </c>
      <c r="C115" s="47" t="str">
        <f t="array" aca="1" ref="C115" ca="1">INDIRECT("C"&amp;SMALL(IF($D$10:$D$73=$D115,ROW($D$10:$D$73),""),ROW()-113))</f>
        <v>Libor</v>
      </c>
      <c r="D115" s="267" t="s">
        <v>76</v>
      </c>
      <c r="E115" s="78">
        <f t="array" aca="1" ref="E115" ca="1">N(INDIRECT("E"&amp;SMALL(IF($D$10:$D$73=$D115,ROW($D$10:$D$73),""),ROW()-113)))</f>
        <v>158</v>
      </c>
      <c r="F115" s="79">
        <f t="array" aca="1" ref="F115" ca="1">N(INDIRECT("F"&amp;SMALL(IF($D$10:$D$73=$D115,ROW($D$10:$D$73),""),ROW()-113)))</f>
        <v>177</v>
      </c>
      <c r="G115" s="79">
        <f t="array" aca="1" ref="G115" ca="1">N(INDIRECT("G"&amp;SMALL(IF($D$10:$D$73=$D115,ROW($D$10:$D$73),""),ROW()-113)))</f>
        <v>164</v>
      </c>
      <c r="H115" s="79">
        <f t="array" aca="1" ref="H115" ca="1">N(INDIRECT("H"&amp;SMALL(IF($D$10:$D$73=$D115,ROW($D$10:$D$73),""),ROW()-113)))</f>
        <v>152</v>
      </c>
      <c r="I115" s="79">
        <f t="array" aca="1" ref="I115" ca="1">N(INDIRECT("I"&amp;SMALL(IF($D$10:$D$73=$D115,ROW($D$10:$D$73),""),ROW()-113)))</f>
        <v>0</v>
      </c>
      <c r="J115" s="79">
        <f t="array" aca="1" ref="J115" ca="1">N(INDIRECT("J"&amp;SMALL(IF($D$10:$D$73=$D115,ROW($D$10:$D$73),""),ROW()-113)))</f>
        <v>0</v>
      </c>
      <c r="K115" s="79">
        <f t="array" aca="1" ref="K115" ca="1">N(INDIRECT("K"&amp;SMALL(IF($D$10:$D$73=$D115,ROW($D$10:$D$73),""),ROW()-113)))</f>
        <v>0</v>
      </c>
      <c r="L115" s="79">
        <f t="array" aca="1" ref="L115" ca="1">N(INDIRECT("L"&amp;SMALL(IF($D$10:$D$73=$D115,ROW($D$10:$D$73),""),ROW()-113)))</f>
        <v>0</v>
      </c>
      <c r="M115" s="80">
        <f t="array" aca="1" ref="M115" ca="1">N(INDIRECT("M"&amp;SMALL(IF($D$10:$D$73=$D115,ROW($D$10:$D$73),""),ROW()-113)))</f>
        <v>0</v>
      </c>
      <c r="N115" s="104">
        <f t="shared" ref="N115" ca="1" si="55">SUM(E115:M115)</f>
        <v>651</v>
      </c>
      <c r="O115" s="105">
        <f t="shared" ref="O115:O123" ca="1" si="56">IFERROR(AVERAGEIF(E115:M115,"&lt;&gt;0",E115:M115),"")</f>
        <v>162.75</v>
      </c>
      <c r="Q115" s="341" t="str">
        <f>pozvánka_ceny!C60</f>
        <v>Majestat XO Brandy de Jerez Gran Reserva 0,7 l</v>
      </c>
      <c r="R115" s="341"/>
      <c r="S115" s="341"/>
      <c r="T115" s="341"/>
      <c r="U115" s="341"/>
      <c r="V115" s="27"/>
      <c r="AC115" s="74">
        <f t="shared" ref="AC115:AC123" ca="1" si="57">IF(E115=0,"",E115)</f>
        <v>158</v>
      </c>
      <c r="AD115" s="74">
        <f t="shared" ref="AD115:AD123" ca="1" si="58">IF(F115=0,"",F115)</f>
        <v>177</v>
      </c>
      <c r="AE115" s="74">
        <f t="shared" ref="AE115:AE123" ca="1" si="59">IF(G115=0,"",G115)</f>
        <v>164</v>
      </c>
      <c r="AF115" s="74">
        <f t="shared" ref="AF115:AF123" ca="1" si="60">IF(H115=0,"",H115)</f>
        <v>152</v>
      </c>
      <c r="AG115" s="74" t="str">
        <f t="shared" ref="AG115:AG123" ca="1" si="61">IF(I115=0,"",I115)</f>
        <v/>
      </c>
      <c r="AH115" s="74" t="str">
        <f t="shared" ref="AH115:AH123" ca="1" si="62">IF(J115=0,"",J115)</f>
        <v/>
      </c>
      <c r="AI115" s="74" t="str">
        <f t="shared" ref="AI115:AI123" ca="1" si="63">IF(K115=0,"",K115)</f>
        <v/>
      </c>
      <c r="AJ115" s="74" t="str">
        <f t="shared" ref="AJ115:AJ123" ca="1" si="64">IF(L115=0,"",L115)</f>
        <v/>
      </c>
      <c r="AK115" s="74" t="str">
        <f t="shared" ref="AK115:AK123" ca="1" si="65">IF(M115=0,"",M115)</f>
        <v/>
      </c>
      <c r="AM115" s="103">
        <f t="shared" ca="1" si="40"/>
        <v>0</v>
      </c>
      <c r="AN115" s="103">
        <f t="shared" si="41"/>
        <v>0</v>
      </c>
      <c r="AO115" s="103">
        <f t="shared" ca="1" si="42"/>
        <v>0</v>
      </c>
      <c r="AP115" s="103">
        <f t="shared" ca="1" si="43"/>
        <v>0</v>
      </c>
      <c r="AQ115" s="103">
        <f t="shared" ca="1" si="44"/>
        <v>0</v>
      </c>
      <c r="AR115" s="103">
        <f t="shared" ca="1" si="45"/>
        <v>0</v>
      </c>
      <c r="AS115" s="103">
        <f t="shared" ca="1" si="46"/>
        <v>0</v>
      </c>
      <c r="AT115" s="103">
        <f t="shared" ca="1" si="47"/>
        <v>0</v>
      </c>
      <c r="AU115" s="103">
        <f t="shared" ca="1" si="48"/>
        <v>0</v>
      </c>
      <c r="AV115" s="103">
        <f t="shared" ca="1" si="49"/>
        <v>0</v>
      </c>
      <c r="AW115" s="103">
        <f t="shared" ca="1" si="50"/>
        <v>0</v>
      </c>
      <c r="AX115" s="103">
        <f t="shared" ca="1" si="51"/>
        <v>0</v>
      </c>
      <c r="AY115" s="89" t="str">
        <f t="shared" ca="1" si="52"/>
        <v/>
      </c>
      <c r="BB115" s="256">
        <f t="array" aca="1" ref="BB115" ca="1">IFERROR(INDEX(AO115:AW115, MATCH(0, COUNTIF($BA115:BA115, AO115:AW115), 0)),"")</f>
        <v>0</v>
      </c>
      <c r="BC115" s="256" t="str">
        <f t="array" aca="1" ref="BC115" ca="1">IFERROR(INDEX(AO115:AW115, MATCH(0, COUNTIF($BA115:BB115, AO115:AW115), 0)),"")</f>
        <v/>
      </c>
      <c r="BD115" s="256" t="str">
        <f t="array" aca="1" ref="BD115" ca="1">IFERROR(INDEX(AO115:AW115, MATCH(0, COUNTIF($BA115:BC115, AO115:AW115), 0)),"")</f>
        <v/>
      </c>
      <c r="BE115" s="256" t="str">
        <f t="array" aca="1" ref="BE115" ca="1">IFERROR(INDEX(AO115:AW115, MATCH(0, COUNTIF($BA115:BD115, AO115:AW115), 0)),"")</f>
        <v/>
      </c>
      <c r="BF115" s="256" t="str">
        <f t="array" aca="1" ref="BF115" ca="1">IFERROR(INDEX(AO115:AW115, MATCH(0, COUNTIF($BA115:BE115, AO115:AW115), 0)),"")</f>
        <v/>
      </c>
      <c r="BG115" s="256" t="str">
        <f t="array" aca="1" ref="BG115" ca="1">IFERROR(INDEX(AO115:AW115, MATCH(0, COUNTIF($BA115:BF115, AO115:AW115), 0)),"")</f>
        <v/>
      </c>
      <c r="BH115" s="256" t="str">
        <f t="array" aca="1" ref="BH115" ca="1">IFERROR(INDEX(AO115:AW115, MATCH(0, COUNTIF($BA115:BG115, AO115:AW115), 0)),"")</f>
        <v/>
      </c>
      <c r="BI115" s="256" t="str">
        <f t="array" aca="1" ref="BI115" ca="1">IFERROR(INDEX(AO115:AW115, MATCH(0, COUNTIF($BA115:BH115, AO115:AW115), 0)),"")</f>
        <v/>
      </c>
      <c r="BJ115" s="256" t="str">
        <f t="array" aca="1" ref="BJ115" ca="1">IFERROR(INDEX(AO115:AW115, MATCH(0, COUNTIF($BA115:BI115, AO115:AW115), 0)),"")</f>
        <v/>
      </c>
    </row>
    <row r="116" spans="2:62" ht="16.5" customHeight="1" thickBot="1" x14ac:dyDescent="0.3">
      <c r="B116" s="77" t="s">
        <v>14</v>
      </c>
      <c r="C116" s="47" t="str">
        <f t="array" aca="1" ref="C116" ca="1">INDIRECT("C"&amp;SMALL(IF($D$10:$D$73=$D116,ROW($D$10:$D$73),""),ROW()-113))</f>
        <v>Jirka</v>
      </c>
      <c r="D116" s="267" t="s">
        <v>76</v>
      </c>
      <c r="E116" s="78">
        <f t="array" aca="1" ref="E116" ca="1">N(INDIRECT("E"&amp;SMALL(IF($D$10:$D$73=$D116,ROW($D$10:$D$73),""),ROW()-113)))</f>
        <v>167</v>
      </c>
      <c r="F116" s="79">
        <f t="array" aca="1" ref="F116" ca="1">N(INDIRECT("F"&amp;SMALL(IF($D$10:$D$73=$D116,ROW($D$10:$D$73),""),ROW()-113)))</f>
        <v>174</v>
      </c>
      <c r="G116" s="79">
        <f t="array" aca="1" ref="G116" ca="1">N(INDIRECT("G"&amp;SMALL(IF($D$10:$D$73=$D116,ROW($D$10:$D$73),""),ROW()-113)))</f>
        <v>140</v>
      </c>
      <c r="H116" s="79">
        <f t="array" aca="1" ref="H116" ca="1">N(INDIRECT("H"&amp;SMALL(IF($D$10:$D$73=$D116,ROW($D$10:$D$73),""),ROW()-113)))</f>
        <v>166</v>
      </c>
      <c r="I116" s="79">
        <f t="array" aca="1" ref="I116" ca="1">N(INDIRECT("I"&amp;SMALL(IF($D$10:$D$73=$D116,ROW($D$10:$D$73),""),ROW()-113)))</f>
        <v>0</v>
      </c>
      <c r="J116" s="79">
        <f t="array" aca="1" ref="J116" ca="1">N(INDIRECT("J"&amp;SMALL(IF($D$10:$D$73=$D116,ROW($D$10:$D$73),""),ROW()-113)))</f>
        <v>0</v>
      </c>
      <c r="K116" s="79">
        <f t="array" aca="1" ref="K116" ca="1">N(INDIRECT("K"&amp;SMALL(IF($D$10:$D$73=$D116,ROW($D$10:$D$73),""),ROW()-113)))</f>
        <v>0</v>
      </c>
      <c r="L116" s="79">
        <f t="array" aca="1" ref="L116" ca="1">N(INDIRECT("L"&amp;SMALL(IF($D$10:$D$73=$D116,ROW($D$10:$D$73),""),ROW()-113)))</f>
        <v>0</v>
      </c>
      <c r="M116" s="80">
        <f t="array" aca="1" ref="M116" ca="1">N(INDIRECT("M"&amp;SMALL(IF($D$10:$D$73=$D116,ROW($D$10:$D$73),""),ROW()-113)))</f>
        <v>0</v>
      </c>
      <c r="N116" s="104">
        <f ca="1">SUM(E116:M116)</f>
        <v>647</v>
      </c>
      <c r="O116" s="105">
        <f t="shared" ca="1" si="56"/>
        <v>161.75</v>
      </c>
      <c r="Q116" s="341" t="str">
        <f>pozvánka_ceny!C61</f>
        <v>Jameson Whiskey 0,7 l</v>
      </c>
      <c r="R116" s="341"/>
      <c r="S116" s="341"/>
      <c r="T116" s="341"/>
      <c r="U116" s="341"/>
      <c r="V116" s="27"/>
      <c r="AC116" s="74">
        <f t="shared" ca="1" si="57"/>
        <v>167</v>
      </c>
      <c r="AD116" s="74">
        <f t="shared" ca="1" si="58"/>
        <v>174</v>
      </c>
      <c r="AE116" s="74">
        <f t="shared" ca="1" si="59"/>
        <v>140</v>
      </c>
      <c r="AF116" s="74">
        <f t="shared" ca="1" si="60"/>
        <v>166</v>
      </c>
      <c r="AG116" s="74" t="str">
        <f t="shared" ca="1" si="61"/>
        <v/>
      </c>
      <c r="AH116" s="74" t="str">
        <f t="shared" ca="1" si="62"/>
        <v/>
      </c>
      <c r="AI116" s="74" t="str">
        <f t="shared" ca="1" si="63"/>
        <v/>
      </c>
      <c r="AJ116" s="74" t="str">
        <f t="shared" ca="1" si="64"/>
        <v/>
      </c>
      <c r="AK116" s="74" t="str">
        <f t="shared" ca="1" si="65"/>
        <v/>
      </c>
      <c r="AM116" s="103">
        <f t="shared" ca="1" si="40"/>
        <v>0</v>
      </c>
      <c r="AN116" s="103">
        <f t="shared" si="41"/>
        <v>0</v>
      </c>
      <c r="AO116" s="103">
        <f t="shared" ca="1" si="42"/>
        <v>0</v>
      </c>
      <c r="AP116" s="103">
        <f t="shared" ca="1" si="43"/>
        <v>0</v>
      </c>
      <c r="AQ116" s="103">
        <f t="shared" ca="1" si="44"/>
        <v>0</v>
      </c>
      <c r="AR116" s="103">
        <f t="shared" ca="1" si="45"/>
        <v>0</v>
      </c>
      <c r="AS116" s="103">
        <f t="shared" ca="1" si="46"/>
        <v>0</v>
      </c>
      <c r="AT116" s="103">
        <f t="shared" ca="1" si="47"/>
        <v>0</v>
      </c>
      <c r="AU116" s="103">
        <f t="shared" ca="1" si="48"/>
        <v>0</v>
      </c>
      <c r="AV116" s="103">
        <f t="shared" ca="1" si="49"/>
        <v>0</v>
      </c>
      <c r="AW116" s="103">
        <f t="shared" ca="1" si="50"/>
        <v>0</v>
      </c>
      <c r="AX116" s="103">
        <f t="shared" ca="1" si="51"/>
        <v>0</v>
      </c>
      <c r="AY116" s="89" t="str">
        <f t="shared" ca="1" si="52"/>
        <v/>
      </c>
      <c r="BB116" s="256">
        <f t="array" aca="1" ref="BB116" ca="1">IFERROR(INDEX(AO116:AW116, MATCH(0, COUNTIF($BA116:BA116, AO116:AW116), 0)),"")</f>
        <v>0</v>
      </c>
      <c r="BC116" s="256" t="str">
        <f t="array" aca="1" ref="BC116" ca="1">IFERROR(INDEX(AO116:AW116, MATCH(0, COUNTIF($BA116:BB116, AO116:AW116), 0)),"")</f>
        <v/>
      </c>
      <c r="BD116" s="256" t="str">
        <f t="array" aca="1" ref="BD116" ca="1">IFERROR(INDEX(AO116:AW116, MATCH(0, COUNTIF($BA116:BC116, AO116:AW116), 0)),"")</f>
        <v/>
      </c>
      <c r="BE116" s="256" t="str">
        <f t="array" aca="1" ref="BE116" ca="1">IFERROR(INDEX(AO116:AW116, MATCH(0, COUNTIF($BA116:BD116, AO116:AW116), 0)),"")</f>
        <v/>
      </c>
      <c r="BF116" s="256" t="str">
        <f t="array" aca="1" ref="BF116" ca="1">IFERROR(INDEX(AO116:AW116, MATCH(0, COUNTIF($BA116:BE116, AO116:AW116), 0)),"")</f>
        <v/>
      </c>
      <c r="BG116" s="256" t="str">
        <f t="array" aca="1" ref="BG116" ca="1">IFERROR(INDEX(AO116:AW116, MATCH(0, COUNTIF($BA116:BF116, AO116:AW116), 0)),"")</f>
        <v/>
      </c>
      <c r="BH116" s="256" t="str">
        <f t="array" aca="1" ref="BH116" ca="1">IFERROR(INDEX(AO116:AW116, MATCH(0, COUNTIF($BA116:BG116, AO116:AW116), 0)),"")</f>
        <v/>
      </c>
      <c r="BI116" s="256" t="str">
        <f t="array" aca="1" ref="BI116" ca="1">IFERROR(INDEX(AO116:AW116, MATCH(0, COUNTIF($BA116:BH116, AO116:AW116), 0)),"")</f>
        <v/>
      </c>
      <c r="BJ116" s="256" t="str">
        <f t="array" aca="1" ref="BJ116" ca="1">IFERROR(INDEX(AO116:AW116, MATCH(0, COUNTIF($BA116:BI116, AO116:AW116), 0)),"")</f>
        <v/>
      </c>
    </row>
    <row r="117" spans="2:62" ht="16.5" customHeight="1" thickBot="1" x14ac:dyDescent="0.3">
      <c r="B117" s="77" t="s">
        <v>15</v>
      </c>
      <c r="C117" s="47">
        <f t="array" aca="1" ref="C117" ca="1">INDIRECT("C"&amp;SMALL(IF($D$10:$D$73=$D117,ROW($D$10:$D$73),""),ROW()-113))</f>
        <v>0</v>
      </c>
      <c r="D117" s="267"/>
      <c r="E117" s="78">
        <f t="array" aca="1" ref="E117" ca="1">N(INDIRECT("E"&amp;SMALL(IF($D$10:$D$73=$D117,ROW($D$10:$D$73),""),ROW()-113)))</f>
        <v>0</v>
      </c>
      <c r="F117" s="79">
        <f t="array" aca="1" ref="F117" ca="1">N(INDIRECT("F"&amp;SMALL(IF($D$10:$D$73=$D117,ROW($D$10:$D$73),""),ROW()-113)))</f>
        <v>0</v>
      </c>
      <c r="G117" s="79">
        <f t="array" aca="1" ref="G117" ca="1">N(INDIRECT("G"&amp;SMALL(IF($D$10:$D$73=$D117,ROW($D$10:$D$73),""),ROW()-113)))</f>
        <v>0</v>
      </c>
      <c r="H117" s="79">
        <f t="array" aca="1" ref="H117" ca="1">N(INDIRECT("H"&amp;SMALL(IF($D$10:$D$73=$D117,ROW($D$10:$D$73),""),ROW()-113)))</f>
        <v>0</v>
      </c>
      <c r="I117" s="79">
        <f t="array" aca="1" ref="I117" ca="1">N(INDIRECT("I"&amp;SMALL(IF($D$10:$D$73=$D117,ROW($D$10:$D$73),""),ROW()-113)))</f>
        <v>0</v>
      </c>
      <c r="J117" s="79">
        <f t="array" aca="1" ref="J117" ca="1">N(INDIRECT("J"&amp;SMALL(IF($D$10:$D$73=$D117,ROW($D$10:$D$73),""),ROW()-113)))</f>
        <v>0</v>
      </c>
      <c r="K117" s="79">
        <f t="array" aca="1" ref="K117" ca="1">N(INDIRECT("K"&amp;SMALL(IF($D$10:$D$73=$D117,ROW($D$10:$D$73),""),ROW()-113)))</f>
        <v>0</v>
      </c>
      <c r="L117" s="79">
        <f t="array" aca="1" ref="L117" ca="1">N(INDIRECT("L"&amp;SMALL(IF($D$10:$D$73=$D117,ROW($D$10:$D$73),""),ROW()-113)))</f>
        <v>0</v>
      </c>
      <c r="M117" s="80">
        <f t="array" aca="1" ref="M117" ca="1">N(INDIRECT("M"&amp;SMALL(IF($D$10:$D$73=$D117,ROW($D$10:$D$73),""),ROW()-113)))</f>
        <v>0</v>
      </c>
      <c r="N117" s="104">
        <f ca="1">SUM(E117:M117)</f>
        <v>0</v>
      </c>
      <c r="O117" s="105" t="str">
        <f t="shared" ca="1" si="56"/>
        <v/>
      </c>
      <c r="Q117" s="341" t="str">
        <f>pozvánka_ceny!C62</f>
        <v>Captain Morgan Rum 0,7 l</v>
      </c>
      <c r="R117" s="341"/>
      <c r="S117" s="341"/>
      <c r="T117" s="341"/>
      <c r="U117" s="341"/>
      <c r="V117" s="27"/>
      <c r="AC117" s="74" t="str">
        <f t="shared" ca="1" si="57"/>
        <v/>
      </c>
      <c r="AD117" s="74" t="str">
        <f t="shared" ca="1" si="58"/>
        <v/>
      </c>
      <c r="AE117" s="74" t="str">
        <f t="shared" ca="1" si="59"/>
        <v/>
      </c>
      <c r="AF117" s="74" t="str">
        <f t="shared" ca="1" si="60"/>
        <v/>
      </c>
      <c r="AG117" s="74" t="str">
        <f t="shared" ca="1" si="61"/>
        <v/>
      </c>
      <c r="AH117" s="74" t="str">
        <f t="shared" ca="1" si="62"/>
        <v/>
      </c>
      <c r="AI117" s="74" t="str">
        <f t="shared" ca="1" si="63"/>
        <v/>
      </c>
      <c r="AJ117" s="74" t="str">
        <f t="shared" ca="1" si="64"/>
        <v/>
      </c>
      <c r="AK117" s="74" t="str">
        <f t="shared" ca="1" si="65"/>
        <v/>
      </c>
      <c r="AM117" s="103">
        <f t="shared" ca="1" si="40"/>
        <v>0</v>
      </c>
      <c r="AN117" s="103">
        <f t="shared" si="41"/>
        <v>0</v>
      </c>
      <c r="AO117" s="103">
        <f t="shared" ca="1" si="42"/>
        <v>0</v>
      </c>
      <c r="AP117" s="103">
        <f t="shared" ca="1" si="43"/>
        <v>0</v>
      </c>
      <c r="AQ117" s="103">
        <f t="shared" ca="1" si="44"/>
        <v>0</v>
      </c>
      <c r="AR117" s="103">
        <f t="shared" ca="1" si="45"/>
        <v>0</v>
      </c>
      <c r="AS117" s="103">
        <f t="shared" ca="1" si="46"/>
        <v>0</v>
      </c>
      <c r="AT117" s="103">
        <f t="shared" ca="1" si="47"/>
        <v>0</v>
      </c>
      <c r="AU117" s="103">
        <f t="shared" ca="1" si="48"/>
        <v>0</v>
      </c>
      <c r="AV117" s="103">
        <f t="shared" ca="1" si="49"/>
        <v>0</v>
      </c>
      <c r="AW117" s="103">
        <f t="shared" ca="1" si="50"/>
        <v>0</v>
      </c>
      <c r="AX117" s="103">
        <f t="shared" ca="1" si="51"/>
        <v>0</v>
      </c>
      <c r="AY117" s="89" t="str">
        <f t="shared" ca="1" si="52"/>
        <v/>
      </c>
      <c r="BB117" s="256">
        <f t="array" aca="1" ref="BB117" ca="1">IFERROR(INDEX(AO117:AW117, MATCH(0, COUNTIF($BA117:BA117, AO117:AW117), 0)),"")</f>
        <v>0</v>
      </c>
      <c r="BC117" s="256" t="str">
        <f t="array" aca="1" ref="BC117" ca="1">IFERROR(INDEX(AO117:AW117, MATCH(0, COUNTIF($BA117:BB117, AO117:AW117), 0)),"")</f>
        <v/>
      </c>
      <c r="BD117" s="256" t="str">
        <f t="array" aca="1" ref="BD117" ca="1">IFERROR(INDEX(AO117:AW117, MATCH(0, COUNTIF($BA117:BC117, AO117:AW117), 0)),"")</f>
        <v/>
      </c>
      <c r="BE117" s="256" t="str">
        <f t="array" aca="1" ref="BE117" ca="1">IFERROR(INDEX(AO117:AW117, MATCH(0, COUNTIF($BA117:BD117, AO117:AW117), 0)),"")</f>
        <v/>
      </c>
      <c r="BF117" s="256" t="str">
        <f t="array" aca="1" ref="BF117" ca="1">IFERROR(INDEX(AO117:AW117, MATCH(0, COUNTIF($BA117:BE117, AO117:AW117), 0)),"")</f>
        <v/>
      </c>
      <c r="BG117" s="256" t="str">
        <f t="array" aca="1" ref="BG117" ca="1">IFERROR(INDEX(AO117:AW117, MATCH(0, COUNTIF($BA117:BF117, AO117:AW117), 0)),"")</f>
        <v/>
      </c>
      <c r="BH117" s="256" t="str">
        <f t="array" aca="1" ref="BH117" ca="1">IFERROR(INDEX(AO117:AW117, MATCH(0, COUNTIF($BA117:BG117, AO117:AW117), 0)),"")</f>
        <v/>
      </c>
      <c r="BI117" s="256" t="str">
        <f t="array" aca="1" ref="BI117" ca="1">IFERROR(INDEX(AO117:AW117, MATCH(0, COUNTIF($BA117:BH117, AO117:AW117), 0)),"")</f>
        <v/>
      </c>
      <c r="BJ117" s="256" t="str">
        <f t="array" aca="1" ref="BJ117" ca="1">IFERROR(INDEX(AO117:AW117, MATCH(0, COUNTIF($BA117:BI117, AO117:AW117), 0)),"")</f>
        <v/>
      </c>
    </row>
    <row r="118" spans="2:62" ht="16.5" customHeight="1" thickBot="1" x14ac:dyDescent="0.3">
      <c r="B118" s="77" t="s">
        <v>17</v>
      </c>
      <c r="C118" s="47">
        <f t="array" aca="1" ref="C118" ca="1">INDIRECT("C"&amp;SMALL(IF($D$10:$D$73=$D118,ROW($D$10:$D$73),""),ROW()-113))</f>
        <v>0</v>
      </c>
      <c r="D118" s="267"/>
      <c r="E118" s="78">
        <f t="array" aca="1" ref="E118" ca="1">N(INDIRECT("E"&amp;SMALL(IF($D$10:$D$73=$D118,ROW($D$10:$D$73),""),ROW()-113)))</f>
        <v>0</v>
      </c>
      <c r="F118" s="79">
        <f t="array" aca="1" ref="F118" ca="1">N(INDIRECT("F"&amp;SMALL(IF($D$10:$D$73=$D118,ROW($D$10:$D$73),""),ROW()-113)))</f>
        <v>0</v>
      </c>
      <c r="G118" s="79">
        <f t="array" aca="1" ref="G118" ca="1">N(INDIRECT("G"&amp;SMALL(IF($D$10:$D$73=$D118,ROW($D$10:$D$73),""),ROW()-113)))</f>
        <v>0</v>
      </c>
      <c r="H118" s="79">
        <f t="array" aca="1" ref="H118" ca="1">N(INDIRECT("H"&amp;SMALL(IF($D$10:$D$73=$D118,ROW($D$10:$D$73),""),ROW()-113)))</f>
        <v>0</v>
      </c>
      <c r="I118" s="79">
        <f t="array" aca="1" ref="I118" ca="1">N(INDIRECT("I"&amp;SMALL(IF($D$10:$D$73=$D118,ROW($D$10:$D$73),""),ROW()-113)))</f>
        <v>0</v>
      </c>
      <c r="J118" s="79">
        <f t="array" aca="1" ref="J118" ca="1">N(INDIRECT("J"&amp;SMALL(IF($D$10:$D$73=$D118,ROW($D$10:$D$73),""),ROW()-113)))</f>
        <v>0</v>
      </c>
      <c r="K118" s="79">
        <f t="array" aca="1" ref="K118" ca="1">N(INDIRECT("K"&amp;SMALL(IF($D$10:$D$73=$D118,ROW($D$10:$D$73),""),ROW()-113)))</f>
        <v>0</v>
      </c>
      <c r="L118" s="79">
        <f t="array" aca="1" ref="L118" ca="1">N(INDIRECT("L"&amp;SMALL(IF($D$10:$D$73=$D118,ROW($D$10:$D$73),""),ROW()-113)))</f>
        <v>0</v>
      </c>
      <c r="M118" s="80">
        <f t="array" aca="1" ref="M118" ca="1">N(INDIRECT("M"&amp;SMALL(IF($D$10:$D$73=$D118,ROW($D$10:$D$73),""),ROW()-113)))</f>
        <v>0</v>
      </c>
      <c r="N118" s="104">
        <f t="shared" ref="N118:N123" ca="1" si="66">SUM(E118:M118)</f>
        <v>0</v>
      </c>
      <c r="O118" s="105" t="str">
        <f t="shared" ca="1" si="56"/>
        <v/>
      </c>
      <c r="V118" s="27"/>
      <c r="AC118" s="74" t="str">
        <f t="shared" ca="1" si="57"/>
        <v/>
      </c>
      <c r="AD118" s="74" t="str">
        <f t="shared" ca="1" si="58"/>
        <v/>
      </c>
      <c r="AE118" s="74" t="str">
        <f t="shared" ca="1" si="59"/>
        <v/>
      </c>
      <c r="AF118" s="74" t="str">
        <f t="shared" ca="1" si="60"/>
        <v/>
      </c>
      <c r="AG118" s="74" t="str">
        <f t="shared" ca="1" si="61"/>
        <v/>
      </c>
      <c r="AH118" s="74" t="str">
        <f t="shared" ca="1" si="62"/>
        <v/>
      </c>
      <c r="AI118" s="74" t="str">
        <f t="shared" ca="1" si="63"/>
        <v/>
      </c>
      <c r="AJ118" s="74" t="str">
        <f t="shared" ca="1" si="64"/>
        <v/>
      </c>
      <c r="AK118" s="74" t="str">
        <f t="shared" ca="1" si="65"/>
        <v/>
      </c>
    </row>
    <row r="119" spans="2:62" ht="16.5" customHeight="1" thickBot="1" x14ac:dyDescent="0.3">
      <c r="B119" s="77" t="s">
        <v>18</v>
      </c>
      <c r="C119" s="47">
        <f t="array" aca="1" ref="C119" ca="1">INDIRECT("C"&amp;SMALL(IF($D$10:$D$73=$D119,ROW($D$10:$D$73),""),ROW()-113))</f>
        <v>0</v>
      </c>
      <c r="D119" s="267"/>
      <c r="E119" s="78">
        <f t="array" aca="1" ref="E119" ca="1">N(INDIRECT("E"&amp;SMALL(IF($D$10:$D$73=$D119,ROW($D$10:$D$73),""),ROW()-113)))</f>
        <v>0</v>
      </c>
      <c r="F119" s="79">
        <f t="array" aca="1" ref="F119" ca="1">N(INDIRECT("F"&amp;SMALL(IF($D$10:$D$73=$D119,ROW($D$10:$D$73),""),ROW()-113)))</f>
        <v>0</v>
      </c>
      <c r="G119" s="79">
        <f t="array" aca="1" ref="G119" ca="1">N(INDIRECT("G"&amp;SMALL(IF($D$10:$D$73=$D119,ROW($D$10:$D$73),""),ROW()-113)))</f>
        <v>0</v>
      </c>
      <c r="H119" s="79">
        <f t="array" aca="1" ref="H119" ca="1">N(INDIRECT("H"&amp;SMALL(IF($D$10:$D$73=$D119,ROW($D$10:$D$73),""),ROW()-113)))</f>
        <v>0</v>
      </c>
      <c r="I119" s="79">
        <f t="array" aca="1" ref="I119" ca="1">N(INDIRECT("I"&amp;SMALL(IF($D$10:$D$73=$D119,ROW($D$10:$D$73),""),ROW()-113)))</f>
        <v>0</v>
      </c>
      <c r="J119" s="79">
        <f t="array" aca="1" ref="J119" ca="1">N(INDIRECT("J"&amp;SMALL(IF($D$10:$D$73=$D119,ROW($D$10:$D$73),""),ROW()-113)))</f>
        <v>0</v>
      </c>
      <c r="K119" s="79">
        <f t="array" aca="1" ref="K119" ca="1">N(INDIRECT("K"&amp;SMALL(IF($D$10:$D$73=$D119,ROW($D$10:$D$73),""),ROW()-113)))</f>
        <v>0</v>
      </c>
      <c r="L119" s="79">
        <f t="array" aca="1" ref="L119" ca="1">N(INDIRECT("L"&amp;SMALL(IF($D$10:$D$73=$D119,ROW($D$10:$D$73),""),ROW()-113)))</f>
        <v>0</v>
      </c>
      <c r="M119" s="80">
        <f t="array" aca="1" ref="M119" ca="1">N(INDIRECT("M"&amp;SMALL(IF($D$10:$D$73=$D119,ROW($D$10:$D$73),""),ROW()-113)))</f>
        <v>0</v>
      </c>
      <c r="N119" s="104">
        <f t="shared" ca="1" si="66"/>
        <v>0</v>
      </c>
      <c r="O119" s="105" t="str">
        <f t="shared" ca="1" si="56"/>
        <v/>
      </c>
      <c r="V119" s="27"/>
      <c r="AC119" s="74" t="str">
        <f t="shared" ca="1" si="57"/>
        <v/>
      </c>
      <c r="AD119" s="74" t="str">
        <f t="shared" ca="1" si="58"/>
        <v/>
      </c>
      <c r="AE119" s="74" t="str">
        <f t="shared" ca="1" si="59"/>
        <v/>
      </c>
      <c r="AF119" s="74" t="str">
        <f t="shared" ca="1" si="60"/>
        <v/>
      </c>
      <c r="AG119" s="74" t="str">
        <f t="shared" ca="1" si="61"/>
        <v/>
      </c>
      <c r="AH119" s="74" t="str">
        <f t="shared" ca="1" si="62"/>
        <v/>
      </c>
      <c r="AI119" s="74" t="str">
        <f t="shared" ca="1" si="63"/>
        <v/>
      </c>
      <c r="AJ119" s="74" t="str">
        <f t="shared" ca="1" si="64"/>
        <v/>
      </c>
      <c r="AK119" s="74" t="str">
        <f t="shared" ca="1" si="65"/>
        <v/>
      </c>
    </row>
    <row r="120" spans="2:62" ht="16.5" customHeight="1" thickBot="1" x14ac:dyDescent="0.3">
      <c r="B120" s="77" t="s">
        <v>19</v>
      </c>
      <c r="C120" s="47">
        <f t="array" aca="1" ref="C120" ca="1">INDIRECT("C"&amp;SMALL(IF($D$10:$D$73=$D120,ROW($D$10:$D$73),""),ROW()-113))</f>
        <v>0</v>
      </c>
      <c r="D120" s="267"/>
      <c r="E120" s="78">
        <f t="array" aca="1" ref="E120" ca="1">N(INDIRECT("E"&amp;SMALL(IF($D$10:$D$73=$D120,ROW($D$10:$D$73),""),ROW()-113)))</f>
        <v>0</v>
      </c>
      <c r="F120" s="79">
        <f t="array" aca="1" ref="F120" ca="1">N(INDIRECT("F"&amp;SMALL(IF($D$10:$D$73=$D120,ROW($D$10:$D$73),""),ROW()-113)))</f>
        <v>0</v>
      </c>
      <c r="G120" s="79">
        <f t="array" aca="1" ref="G120" ca="1">N(INDIRECT("G"&amp;SMALL(IF($D$10:$D$73=$D120,ROW($D$10:$D$73),""),ROW()-113)))</f>
        <v>0</v>
      </c>
      <c r="H120" s="79">
        <f t="array" aca="1" ref="H120" ca="1">N(INDIRECT("H"&amp;SMALL(IF($D$10:$D$73=$D120,ROW($D$10:$D$73),""),ROW()-113)))</f>
        <v>0</v>
      </c>
      <c r="I120" s="79">
        <f t="array" aca="1" ref="I120" ca="1">N(INDIRECT("I"&amp;SMALL(IF($D$10:$D$73=$D120,ROW($D$10:$D$73),""),ROW()-113)))</f>
        <v>0</v>
      </c>
      <c r="J120" s="79">
        <f t="array" aca="1" ref="J120" ca="1">N(INDIRECT("J"&amp;SMALL(IF($D$10:$D$73=$D120,ROW($D$10:$D$73),""),ROW()-113)))</f>
        <v>0</v>
      </c>
      <c r="K120" s="79">
        <f t="array" aca="1" ref="K120" ca="1">N(INDIRECT("K"&amp;SMALL(IF($D$10:$D$73=$D120,ROW($D$10:$D$73),""),ROW()-113)))</f>
        <v>0</v>
      </c>
      <c r="L120" s="79">
        <f t="array" aca="1" ref="L120" ca="1">N(INDIRECT("L"&amp;SMALL(IF($D$10:$D$73=$D120,ROW($D$10:$D$73),""),ROW()-113)))</f>
        <v>0</v>
      </c>
      <c r="M120" s="80">
        <f t="array" aca="1" ref="M120" ca="1">N(INDIRECT("M"&amp;SMALL(IF($D$10:$D$73=$D120,ROW($D$10:$D$73),""),ROW()-113)))</f>
        <v>0</v>
      </c>
      <c r="N120" s="104">
        <f t="shared" ca="1" si="66"/>
        <v>0</v>
      </c>
      <c r="O120" s="105" t="str">
        <f t="shared" ca="1" si="56"/>
        <v/>
      </c>
      <c r="V120" s="27"/>
      <c r="AC120" s="74" t="str">
        <f t="shared" ca="1" si="57"/>
        <v/>
      </c>
      <c r="AD120" s="74" t="str">
        <f t="shared" ca="1" si="58"/>
        <v/>
      </c>
      <c r="AE120" s="74" t="str">
        <f t="shared" ca="1" si="59"/>
        <v/>
      </c>
      <c r="AF120" s="74" t="str">
        <f t="shared" ca="1" si="60"/>
        <v/>
      </c>
      <c r="AG120" s="74" t="str">
        <f t="shared" ca="1" si="61"/>
        <v/>
      </c>
      <c r="AH120" s="74" t="str">
        <f t="shared" ca="1" si="62"/>
        <v/>
      </c>
      <c r="AI120" s="74" t="str">
        <f t="shared" ca="1" si="63"/>
        <v/>
      </c>
      <c r="AJ120" s="74" t="str">
        <f t="shared" ca="1" si="64"/>
        <v/>
      </c>
      <c r="AK120" s="74" t="str">
        <f t="shared" ca="1" si="65"/>
        <v/>
      </c>
    </row>
    <row r="121" spans="2:62" ht="16.5" customHeight="1" thickBot="1" x14ac:dyDescent="0.3">
      <c r="B121" s="77" t="s">
        <v>20</v>
      </c>
      <c r="C121" s="47">
        <f t="array" aca="1" ref="C121" ca="1">INDIRECT("C"&amp;SMALL(IF($D$10:$D$73=$D121,ROW($D$10:$D$73),""),ROW()-113))</f>
        <v>0</v>
      </c>
      <c r="D121" s="267"/>
      <c r="E121" s="78">
        <f t="array" aca="1" ref="E121" ca="1">N(INDIRECT("E"&amp;SMALL(IF($D$10:$D$73=$D121,ROW($D$10:$D$73),""),ROW()-113)))</f>
        <v>0</v>
      </c>
      <c r="F121" s="79">
        <f t="array" aca="1" ref="F121" ca="1">N(INDIRECT("F"&amp;SMALL(IF($D$10:$D$73=$D121,ROW($D$10:$D$73),""),ROW()-113)))</f>
        <v>0</v>
      </c>
      <c r="G121" s="79">
        <f t="array" aca="1" ref="G121" ca="1">N(INDIRECT("G"&amp;SMALL(IF($D$10:$D$73=$D121,ROW($D$10:$D$73),""),ROW()-113)))</f>
        <v>0</v>
      </c>
      <c r="H121" s="79">
        <f t="array" aca="1" ref="H121" ca="1">N(INDIRECT("H"&amp;SMALL(IF($D$10:$D$73=$D121,ROW($D$10:$D$73),""),ROW()-113)))</f>
        <v>0</v>
      </c>
      <c r="I121" s="79">
        <f t="array" aca="1" ref="I121" ca="1">N(INDIRECT("I"&amp;SMALL(IF($D$10:$D$73=$D121,ROW($D$10:$D$73),""),ROW()-113)))</f>
        <v>0</v>
      </c>
      <c r="J121" s="79">
        <f t="array" aca="1" ref="J121" ca="1">N(INDIRECT("J"&amp;SMALL(IF($D$10:$D$73=$D121,ROW($D$10:$D$73),""),ROW()-113)))</f>
        <v>0</v>
      </c>
      <c r="K121" s="79">
        <f t="array" aca="1" ref="K121" ca="1">N(INDIRECT("K"&amp;SMALL(IF($D$10:$D$73=$D121,ROW($D$10:$D$73),""),ROW()-113)))</f>
        <v>0</v>
      </c>
      <c r="L121" s="79">
        <f t="array" aca="1" ref="L121" ca="1">N(INDIRECT("L"&amp;SMALL(IF($D$10:$D$73=$D121,ROW($D$10:$D$73),""),ROW()-113)))</f>
        <v>0</v>
      </c>
      <c r="M121" s="80">
        <f t="array" aca="1" ref="M121" ca="1">N(INDIRECT("M"&amp;SMALL(IF($D$10:$D$73=$D121,ROW($D$10:$D$73),""),ROW()-113)))</f>
        <v>0</v>
      </c>
      <c r="N121" s="104">
        <f t="shared" ca="1" si="66"/>
        <v>0</v>
      </c>
      <c r="O121" s="105" t="str">
        <f t="shared" ca="1" si="56"/>
        <v/>
      </c>
      <c r="V121" s="27"/>
      <c r="AC121" s="74" t="str">
        <f t="shared" ca="1" si="57"/>
        <v/>
      </c>
      <c r="AD121" s="74" t="str">
        <f t="shared" ca="1" si="58"/>
        <v/>
      </c>
      <c r="AE121" s="74" t="str">
        <f t="shared" ca="1" si="59"/>
        <v/>
      </c>
      <c r="AF121" s="74" t="str">
        <f t="shared" ca="1" si="60"/>
        <v/>
      </c>
      <c r="AG121" s="74" t="str">
        <f t="shared" ca="1" si="61"/>
        <v/>
      </c>
      <c r="AH121" s="74" t="str">
        <f t="shared" ca="1" si="62"/>
        <v/>
      </c>
      <c r="AI121" s="74" t="str">
        <f t="shared" ca="1" si="63"/>
        <v/>
      </c>
      <c r="AJ121" s="74" t="str">
        <f t="shared" ca="1" si="64"/>
        <v/>
      </c>
      <c r="AK121" s="74" t="str">
        <f t="shared" ca="1" si="65"/>
        <v/>
      </c>
    </row>
    <row r="122" spans="2:62" ht="16.5" customHeight="1" thickBot="1" x14ac:dyDescent="0.3">
      <c r="B122" s="77" t="s">
        <v>21</v>
      </c>
      <c r="C122" s="47">
        <f t="array" aca="1" ref="C122" ca="1">INDIRECT("C"&amp;SMALL(IF($D$10:$D$73=$D122,ROW($D$10:$D$73),""),ROW()-113))</f>
        <v>0</v>
      </c>
      <c r="D122" s="267"/>
      <c r="E122" s="78">
        <f t="array" aca="1" ref="E122" ca="1">N(INDIRECT("E"&amp;SMALL(IF($D$10:$D$73=$D122,ROW($D$10:$D$73),""),ROW()-113)))</f>
        <v>0</v>
      </c>
      <c r="F122" s="79">
        <f t="array" aca="1" ref="F122" ca="1">N(INDIRECT("F"&amp;SMALL(IF($D$10:$D$73=$D122,ROW($D$10:$D$73),""),ROW()-113)))</f>
        <v>0</v>
      </c>
      <c r="G122" s="79">
        <f t="array" aca="1" ref="G122" ca="1">N(INDIRECT("G"&amp;SMALL(IF($D$10:$D$73=$D122,ROW($D$10:$D$73),""),ROW()-113)))</f>
        <v>0</v>
      </c>
      <c r="H122" s="79">
        <f t="array" aca="1" ref="H122" ca="1">N(INDIRECT("H"&amp;SMALL(IF($D$10:$D$73=$D122,ROW($D$10:$D$73),""),ROW()-113)))</f>
        <v>0</v>
      </c>
      <c r="I122" s="79">
        <f t="array" aca="1" ref="I122" ca="1">N(INDIRECT("I"&amp;SMALL(IF($D$10:$D$73=$D122,ROW($D$10:$D$73),""),ROW()-113)))</f>
        <v>0</v>
      </c>
      <c r="J122" s="79">
        <f t="array" aca="1" ref="J122" ca="1">N(INDIRECT("J"&amp;SMALL(IF($D$10:$D$73=$D122,ROW($D$10:$D$73),""),ROW()-113)))</f>
        <v>0</v>
      </c>
      <c r="K122" s="79">
        <f t="array" aca="1" ref="K122" ca="1">N(INDIRECT("K"&amp;SMALL(IF($D$10:$D$73=$D122,ROW($D$10:$D$73),""),ROW()-113)))</f>
        <v>0</v>
      </c>
      <c r="L122" s="79">
        <f t="array" aca="1" ref="L122" ca="1">N(INDIRECT("L"&amp;SMALL(IF($D$10:$D$73=$D122,ROW($D$10:$D$73),""),ROW()-113)))</f>
        <v>0</v>
      </c>
      <c r="M122" s="80">
        <f t="array" aca="1" ref="M122" ca="1">N(INDIRECT("M"&amp;SMALL(IF($D$10:$D$73=$D122,ROW($D$10:$D$73),""),ROW()-113)))</f>
        <v>0</v>
      </c>
      <c r="N122" s="104">
        <f t="shared" ca="1" si="66"/>
        <v>0</v>
      </c>
      <c r="O122" s="105" t="str">
        <f t="shared" ca="1" si="56"/>
        <v/>
      </c>
      <c r="V122" s="27"/>
      <c r="AC122" s="74" t="str">
        <f t="shared" ca="1" si="57"/>
        <v/>
      </c>
      <c r="AD122" s="74" t="str">
        <f t="shared" ca="1" si="58"/>
        <v/>
      </c>
      <c r="AE122" s="74" t="str">
        <f t="shared" ca="1" si="59"/>
        <v/>
      </c>
      <c r="AF122" s="74" t="str">
        <f t="shared" ca="1" si="60"/>
        <v/>
      </c>
      <c r="AG122" s="74" t="str">
        <f t="shared" ca="1" si="61"/>
        <v/>
      </c>
      <c r="AH122" s="74" t="str">
        <f t="shared" ca="1" si="62"/>
        <v/>
      </c>
      <c r="AI122" s="74" t="str">
        <f t="shared" ca="1" si="63"/>
        <v/>
      </c>
      <c r="AJ122" s="74" t="str">
        <f t="shared" ca="1" si="64"/>
        <v/>
      </c>
      <c r="AK122" s="74" t="str">
        <f t="shared" ca="1" si="65"/>
        <v/>
      </c>
    </row>
    <row r="123" spans="2:62" ht="16.5" customHeight="1" thickBot="1" x14ac:dyDescent="0.3">
      <c r="B123" s="81" t="s">
        <v>22</v>
      </c>
      <c r="C123" s="60">
        <f t="array" aca="1" ref="C123" ca="1">INDIRECT("C"&amp;SMALL(IF($D$10:$D$73=$D123,ROW($D$10:$D$73),""),ROW()-113))</f>
        <v>0</v>
      </c>
      <c r="D123" s="269"/>
      <c r="E123" s="82">
        <f t="array" aca="1" ref="E123" ca="1">N(INDIRECT("E"&amp;SMALL(IF($D$10:$D$73=$D123,ROW($D$10:$D$73),""),ROW()-113)))</f>
        <v>0</v>
      </c>
      <c r="F123" s="83">
        <f t="array" aca="1" ref="F123" ca="1">N(INDIRECT("F"&amp;SMALL(IF($D$10:$D$73=$D123,ROW($D$10:$D$73),""),ROW()-113)))</f>
        <v>0</v>
      </c>
      <c r="G123" s="83">
        <f t="array" aca="1" ref="G123" ca="1">N(INDIRECT("G"&amp;SMALL(IF($D$10:$D$73=$D123,ROW($D$10:$D$73),""),ROW()-113)))</f>
        <v>0</v>
      </c>
      <c r="H123" s="83">
        <f t="array" aca="1" ref="H123" ca="1">N(INDIRECT("H"&amp;SMALL(IF($D$10:$D$73=$D123,ROW($D$10:$D$73),""),ROW()-113)))</f>
        <v>0</v>
      </c>
      <c r="I123" s="83">
        <f t="array" aca="1" ref="I123" ca="1">N(INDIRECT("I"&amp;SMALL(IF($D$10:$D$73=$D123,ROW($D$10:$D$73),""),ROW()-113)))</f>
        <v>0</v>
      </c>
      <c r="J123" s="83">
        <f t="array" aca="1" ref="J123" ca="1">N(INDIRECT("J"&amp;SMALL(IF($D$10:$D$73=$D123,ROW($D$10:$D$73),""),ROW()-113)))</f>
        <v>0</v>
      </c>
      <c r="K123" s="83">
        <f t="array" aca="1" ref="K123" ca="1">N(INDIRECT("K"&amp;SMALL(IF($D$10:$D$73=$D123,ROW($D$10:$D$73),""),ROW()-113)))</f>
        <v>0</v>
      </c>
      <c r="L123" s="83">
        <f t="array" aca="1" ref="L123" ca="1">N(INDIRECT("L"&amp;SMALL(IF($D$10:$D$73=$D123,ROW($D$10:$D$73),""),ROW()-113)))</f>
        <v>0</v>
      </c>
      <c r="M123" s="84">
        <f t="array" aca="1" ref="M123" ca="1">N(INDIRECT("M"&amp;SMALL(IF($D$10:$D$73=$D123,ROW($D$10:$D$73),""),ROW()-113)))</f>
        <v>0</v>
      </c>
      <c r="N123" s="104">
        <f t="shared" ca="1" si="66"/>
        <v>0</v>
      </c>
      <c r="O123" s="105" t="str">
        <f t="shared" ca="1" si="56"/>
        <v/>
      </c>
      <c r="V123" s="27"/>
      <c r="AC123" s="74" t="str">
        <f t="shared" ca="1" si="57"/>
        <v/>
      </c>
      <c r="AD123" s="74" t="str">
        <f t="shared" ca="1" si="58"/>
        <v/>
      </c>
      <c r="AE123" s="74" t="str">
        <f t="shared" ca="1" si="59"/>
        <v/>
      </c>
      <c r="AF123" s="74" t="str">
        <f t="shared" ca="1" si="60"/>
        <v/>
      </c>
      <c r="AG123" s="74" t="str">
        <f t="shared" ca="1" si="61"/>
        <v/>
      </c>
      <c r="AH123" s="74" t="str">
        <f t="shared" ca="1" si="62"/>
        <v/>
      </c>
      <c r="AI123" s="74" t="str">
        <f t="shared" ca="1" si="63"/>
        <v/>
      </c>
      <c r="AJ123" s="74" t="str">
        <f t="shared" ca="1" si="64"/>
        <v/>
      </c>
      <c r="AK123" s="74" t="str">
        <f t="shared" ca="1" si="65"/>
        <v/>
      </c>
    </row>
    <row r="124" spans="2:62" ht="16.5" customHeight="1" x14ac:dyDescent="0.25">
      <c r="B124" s="366" t="s">
        <v>120</v>
      </c>
      <c r="C124" s="370"/>
      <c r="D124" s="260"/>
      <c r="E124" s="13">
        <f ca="1">SUM(E114:E123)</f>
        <v>512</v>
      </c>
      <c r="F124" s="14">
        <f t="shared" ref="F124:M124" ca="1" si="67">SUM(F114:F123)</f>
        <v>529</v>
      </c>
      <c r="G124" s="14">
        <f t="shared" ca="1" si="67"/>
        <v>489</v>
      </c>
      <c r="H124" s="14">
        <f t="shared" ca="1" si="67"/>
        <v>497</v>
      </c>
      <c r="I124" s="14">
        <f t="shared" ca="1" si="67"/>
        <v>0</v>
      </c>
      <c r="J124" s="14">
        <f t="shared" ca="1" si="67"/>
        <v>0</v>
      </c>
      <c r="K124" s="14">
        <f t="shared" ca="1" si="67"/>
        <v>0</v>
      </c>
      <c r="L124" s="14">
        <f t="shared" ca="1" si="67"/>
        <v>0</v>
      </c>
      <c r="M124" s="15">
        <f t="shared" ca="1" si="67"/>
        <v>0</v>
      </c>
      <c r="N124" s="275">
        <f t="shared" ref="N124" ca="1" si="68">SUM(N114:N123)</f>
        <v>2027</v>
      </c>
      <c r="O124" s="63"/>
      <c r="V124" s="27"/>
    </row>
    <row r="125" spans="2:62" ht="16.5" customHeight="1" thickBot="1" x14ac:dyDescent="0.3">
      <c r="B125" s="368" t="s">
        <v>119</v>
      </c>
      <c r="C125" s="369"/>
      <c r="D125" s="64"/>
      <c r="E125" s="12">
        <f t="shared" ref="E125:M125" ca="1" si="69">IFERROR(AVERAGEIF(E114:E123,"&lt;&gt;0",E114:E123),"")</f>
        <v>170.66666666666666</v>
      </c>
      <c r="F125" s="9">
        <f t="shared" ca="1" si="69"/>
        <v>176.33333333333334</v>
      </c>
      <c r="G125" s="9">
        <f t="shared" ca="1" si="69"/>
        <v>163</v>
      </c>
      <c r="H125" s="9">
        <f t="shared" ca="1" si="69"/>
        <v>165.66666666666666</v>
      </c>
      <c r="I125" s="9" t="str">
        <f t="shared" ca="1" si="69"/>
        <v/>
      </c>
      <c r="J125" s="9" t="str">
        <f t="shared" ca="1" si="69"/>
        <v/>
      </c>
      <c r="K125" s="9" t="str">
        <f t="shared" ca="1" si="69"/>
        <v/>
      </c>
      <c r="L125" s="9" t="str">
        <f t="shared" ca="1" si="69"/>
        <v/>
      </c>
      <c r="M125" s="10" t="str">
        <f t="shared" ca="1" si="69"/>
        <v/>
      </c>
      <c r="N125" s="65"/>
      <c r="O125" s="274">
        <f ca="1">IF(N124="","",AVERAGEIF(E114:M123,"&lt;&gt;0",E114:M123))</f>
        <v>168.91666666666666</v>
      </c>
      <c r="V125" s="27"/>
    </row>
    <row r="128" spans="2:62" x14ac:dyDescent="0.25">
      <c r="B128" s="356" t="s">
        <v>77</v>
      </c>
      <c r="C128" s="356"/>
      <c r="D128" s="356"/>
    </row>
    <row r="129" spans="2:5" ht="7.5" customHeight="1" x14ac:dyDescent="0.25"/>
    <row r="130" spans="2:5" x14ac:dyDescent="0.25">
      <c r="B130" s="106" t="str">
        <f>rozpis_příprava!E20</f>
        <v>Ž</v>
      </c>
      <c r="C130" s="56" t="str">
        <f>rozpis_příprava!B20</f>
        <v>KATEGORIE ŽENY</v>
      </c>
      <c r="D130" s="107"/>
      <c r="E130" s="108"/>
    </row>
    <row r="131" spans="2:5" x14ac:dyDescent="0.25">
      <c r="B131" s="109" t="str">
        <f>rozpis_příprava!E21</f>
        <v>MP</v>
      </c>
      <c r="C131" s="56" t="str">
        <f>rozpis_příprava!B21</f>
        <v>KATEGORIE MUŽI ČP</v>
      </c>
      <c r="D131" s="107"/>
      <c r="E131" s="108"/>
    </row>
    <row r="132" spans="2:5" x14ac:dyDescent="0.25">
      <c r="B132" s="110" t="str">
        <f>rozpis_příprava!E22</f>
        <v>MK</v>
      </c>
      <c r="C132" s="56" t="str">
        <f>rozpis_příprava!B22</f>
        <v>KATEGORIE MUŽI Kar.</v>
      </c>
      <c r="D132" s="107"/>
      <c r="E132" s="108"/>
    </row>
    <row r="133" spans="2:5" x14ac:dyDescent="0.25">
      <c r="B133" s="111"/>
      <c r="C133" s="111"/>
    </row>
  </sheetData>
  <sortState ref="C10:O41">
    <sortCondition descending="1" sortBy="fontColor" ref="O10:O41" dxfId="1"/>
    <sortCondition descending="1" ref="O10:O41"/>
  </sortState>
  <mergeCells count="56">
    <mergeCell ref="AC75:AK77"/>
    <mergeCell ref="BB76:BJ77"/>
    <mergeCell ref="Q115:U115"/>
    <mergeCell ref="Q116:U116"/>
    <mergeCell ref="Q117:U117"/>
    <mergeCell ref="Q78:U79"/>
    <mergeCell ref="Q94:U95"/>
    <mergeCell ref="Q112:U113"/>
    <mergeCell ref="Q81:U81"/>
    <mergeCell ref="Q80:U80"/>
    <mergeCell ref="Q82:U82"/>
    <mergeCell ref="Q83:U83"/>
    <mergeCell ref="Q96:U96"/>
    <mergeCell ref="Q97:U97"/>
    <mergeCell ref="Q98:U98"/>
    <mergeCell ref="Q99:U99"/>
    <mergeCell ref="Q114:U114"/>
    <mergeCell ref="B2:O2"/>
    <mergeCell ref="B8:O8"/>
    <mergeCell ref="B128:D128"/>
    <mergeCell ref="B78:O78"/>
    <mergeCell ref="B94:O94"/>
    <mergeCell ref="B112:O112"/>
    <mergeCell ref="B74:C74"/>
    <mergeCell ref="B75:C75"/>
    <mergeCell ref="B90:C90"/>
    <mergeCell ref="B91:C91"/>
    <mergeCell ref="B108:C108"/>
    <mergeCell ref="B109:C109"/>
    <mergeCell ref="B124:C124"/>
    <mergeCell ref="B125:C125"/>
    <mergeCell ref="W22:AA23"/>
    <mergeCell ref="Q4:U4"/>
    <mergeCell ref="W4:AA4"/>
    <mergeCell ref="W10:Y10"/>
    <mergeCell ref="Z10:AA10"/>
    <mergeCell ref="W12:AA12"/>
    <mergeCell ref="Q8:U9"/>
    <mergeCell ref="Q10:U10"/>
    <mergeCell ref="W8:AA9"/>
    <mergeCell ref="AM92:AY93"/>
    <mergeCell ref="W33:AA33"/>
    <mergeCell ref="Z11:AA11"/>
    <mergeCell ref="Z18:AA18"/>
    <mergeCell ref="Z25:AA25"/>
    <mergeCell ref="Z32:AA32"/>
    <mergeCell ref="W29:AA30"/>
    <mergeCell ref="W19:AA19"/>
    <mergeCell ref="W26:AA26"/>
    <mergeCell ref="W17:Y17"/>
    <mergeCell ref="Z17:AA17"/>
    <mergeCell ref="W24:Y24"/>
    <mergeCell ref="Z24:AA24"/>
    <mergeCell ref="W31:Y31"/>
    <mergeCell ref="Z31:AA31"/>
    <mergeCell ref="W15:AA16"/>
  </mergeCells>
  <conditionalFormatting sqref="O80:O89 O10:O73">
    <cfRule type="containsErrors" dxfId="28" priority="99">
      <formula>ISERROR(O10)</formula>
    </cfRule>
  </conditionalFormatting>
  <conditionalFormatting sqref="O74">
    <cfRule type="containsErrors" dxfId="27" priority="65">
      <formula>ISERROR(O74)</formula>
    </cfRule>
  </conditionalFormatting>
  <conditionalFormatting sqref="O90">
    <cfRule type="containsErrors" dxfId="26" priority="92">
      <formula>ISERROR(O90)</formula>
    </cfRule>
  </conditionalFormatting>
  <conditionalFormatting sqref="O108">
    <cfRule type="containsErrors" dxfId="25" priority="93">
      <formula>ISERROR(O108)</formula>
    </cfRule>
  </conditionalFormatting>
  <conditionalFormatting sqref="O124">
    <cfRule type="containsErrors" dxfId="24" priority="94">
      <formula>ISERROR(O124)</formula>
    </cfRule>
  </conditionalFormatting>
  <conditionalFormatting sqref="E10:M73">
    <cfRule type="cellIs" dxfId="23" priority="50" operator="equal">
      <formula>FALSE</formula>
    </cfRule>
    <cfRule type="top10" dxfId="22" priority="55" bottom="1" rank="1"/>
    <cfRule type="top10" dxfId="21" priority="61" rank="1"/>
  </conditionalFormatting>
  <conditionalFormatting sqref="O75">
    <cfRule type="containsErrors" dxfId="20" priority="91">
      <formula>ISERROR(O75)</formula>
    </cfRule>
  </conditionalFormatting>
  <conditionalFormatting sqref="D10:D73">
    <cfRule type="cellIs" dxfId="19" priority="56" operator="equal">
      <formula>"MP"</formula>
    </cfRule>
    <cfRule type="cellIs" dxfId="18" priority="57" operator="equal">
      <formula>"Ž"</formula>
    </cfRule>
    <cfRule type="cellIs" dxfId="17" priority="58" operator="equal">
      <formula>"MK"</formula>
    </cfRule>
  </conditionalFormatting>
  <conditionalFormatting sqref="E75:M75">
    <cfRule type="containsErrors" dxfId="16" priority="90">
      <formula>ISERROR(E75)</formula>
    </cfRule>
  </conditionalFormatting>
  <conditionalFormatting sqref="E91:M91 E125:M125 E109:M109">
    <cfRule type="containsErrors" dxfId="15" priority="48">
      <formula>ISERROR(E91)</formula>
    </cfRule>
  </conditionalFormatting>
  <conditionalFormatting sqref="O96:O107">
    <cfRule type="containsErrors" dxfId="14" priority="100">
      <formula>ISERROR(O96)</formula>
    </cfRule>
  </conditionalFormatting>
  <conditionalFormatting sqref="O114:O123">
    <cfRule type="containsErrors" dxfId="13" priority="101">
      <formula>ISERROR(O114)</formula>
    </cfRule>
  </conditionalFormatting>
  <conditionalFormatting sqref="O91">
    <cfRule type="containsErrors" dxfId="12" priority="95">
      <formula>ISERROR(O91)</formula>
    </cfRule>
  </conditionalFormatting>
  <conditionalFormatting sqref="O109">
    <cfRule type="containsErrors" dxfId="11" priority="96">
      <formula>ISERROR(O109)</formula>
    </cfRule>
  </conditionalFormatting>
  <conditionalFormatting sqref="O125">
    <cfRule type="containsErrors" dxfId="10" priority="97">
      <formula>ISERROR(O125)</formula>
    </cfRule>
  </conditionalFormatting>
  <conditionalFormatting sqref="E80:M89">
    <cfRule type="cellIs" dxfId="9" priority="19" operator="equal">
      <formula>(MIN($AC$80:$AK$89))</formula>
    </cfRule>
    <cfRule type="top10" dxfId="8" priority="26" rank="1"/>
  </conditionalFormatting>
  <conditionalFormatting sqref="E96:M107">
    <cfRule type="cellIs" dxfId="7" priority="3" operator="equal">
      <formula>(MIN($AC$96:$AK$107))</formula>
    </cfRule>
    <cfRule type="top10" dxfId="6" priority="4" rank="1"/>
  </conditionalFormatting>
  <conditionalFormatting sqref="E114:M123">
    <cfRule type="cellIs" dxfId="5" priority="1" operator="equal">
      <formula>(MIN($AC$114:$AK$123))</formula>
    </cfRule>
    <cfRule type="top10" dxfId="4" priority="2" rank="1"/>
  </conditionalFormatting>
  <printOptions horizontalCentered="1"/>
  <pageMargins left="0" right="0" top="0" bottom="0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pozvánka_ceny</vt:lpstr>
      <vt:lpstr>rozpis_příprava</vt:lpstr>
      <vt:lpstr>rozpis_final_tisk</vt:lpstr>
      <vt:lpstr>DOTAZ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Vojtíšek Petr</dc:creator>
  <cp:lastModifiedBy>Vojtíšek Petr</cp:lastModifiedBy>
  <cp:lastPrinted>2015-03-05T10:23:33Z</cp:lastPrinted>
  <dcterms:created xsi:type="dcterms:W3CDTF">2013-12-13T12:46:05Z</dcterms:created>
  <dcterms:modified xsi:type="dcterms:W3CDTF">2015-03-10T13:13:39Z</dcterms:modified>
</cp:coreProperties>
</file>