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10380" windowHeight="9345" firstSheet="3" activeTab="3"/>
  </bookViews>
  <sheets>
    <sheet name="pozvánka_ceny" sheetId="8" state="hidden" r:id="rId1"/>
    <sheet name="rozpis_příprava" sheetId="1" state="hidden" r:id="rId2"/>
    <sheet name="rozpis_final_tisk" sheetId="4" state="hidden" r:id="rId3"/>
    <sheet name="DOTAZ" sheetId="7" r:id="rId4"/>
    <sheet name="výsledná podoba s komentářem" sheetId="9" r:id="rId5"/>
  </sheets>
  <definedNames>
    <definedName name="_xlnm._FilterDatabase" localSheetId="3" hidden="1">DOTAZ!$B$9:$O$41</definedName>
    <definedName name="_xlnm._FilterDatabase" localSheetId="4" hidden="1">'výsledná podoba s komentářem'!$B$9:$O$41</definedName>
  </definedNames>
  <calcPr calcId="145621"/>
</workbook>
</file>

<file path=xl/calcChain.xml><?xml version="1.0" encoding="utf-8"?>
<calcChain xmlns="http://schemas.openxmlformats.org/spreadsheetml/2006/main">
  <c r="M43" i="7" l="1"/>
  <c r="L43" i="7"/>
  <c r="K43" i="7"/>
  <c r="J43" i="7"/>
  <c r="I43" i="7"/>
  <c r="H43" i="7"/>
  <c r="G43" i="7"/>
  <c r="F43" i="7"/>
  <c r="E43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10" i="7"/>
  <c r="B28" i="4" l="1"/>
  <c r="B29" i="4"/>
  <c r="AN77" i="7" l="1"/>
  <c r="AN78" i="7"/>
  <c r="AN79" i="7"/>
  <c r="AN80" i="7"/>
  <c r="AN81" i="7"/>
  <c r="AN82" i="7"/>
  <c r="AN83" i="7"/>
  <c r="AN84" i="7"/>
  <c r="AN85" i="7"/>
  <c r="AN76" i="7"/>
  <c r="AN65" i="7"/>
  <c r="AN66" i="7"/>
  <c r="AN67" i="7"/>
  <c r="AN68" i="7"/>
  <c r="AN69" i="7"/>
  <c r="AN70" i="7"/>
  <c r="AN71" i="7"/>
  <c r="AN72" i="7"/>
  <c r="AN73" i="7"/>
  <c r="AN74" i="7"/>
  <c r="AN75" i="7"/>
  <c r="AN64" i="7"/>
  <c r="C100" i="9" l="1"/>
  <c r="B100" i="9"/>
  <c r="C99" i="9"/>
  <c r="B99" i="9"/>
  <c r="C98" i="9"/>
  <c r="B98" i="9"/>
  <c r="Q85" i="9"/>
  <c r="Q84" i="9"/>
  <c r="Q83" i="9"/>
  <c r="Q82" i="9"/>
  <c r="Q67" i="9"/>
  <c r="Q66" i="9"/>
  <c r="Q65" i="9"/>
  <c r="Q64" i="9"/>
  <c r="Q51" i="9"/>
  <c r="Q50" i="9"/>
  <c r="Q49" i="9"/>
  <c r="Q48" i="9"/>
  <c r="M41" i="9"/>
  <c r="L41" i="9"/>
  <c r="K41" i="9"/>
  <c r="J41" i="9"/>
  <c r="I41" i="9"/>
  <c r="H41" i="9"/>
  <c r="G41" i="9"/>
  <c r="F41" i="9"/>
  <c r="E41" i="9"/>
  <c r="C41" i="9"/>
  <c r="M40" i="9"/>
  <c r="L40" i="9"/>
  <c r="K40" i="9"/>
  <c r="J40" i="9"/>
  <c r="I40" i="9"/>
  <c r="H40" i="9"/>
  <c r="G40" i="9"/>
  <c r="F40" i="9"/>
  <c r="E40" i="9"/>
  <c r="C40" i="9"/>
  <c r="M39" i="9"/>
  <c r="L39" i="9"/>
  <c r="K39" i="9"/>
  <c r="J39" i="9"/>
  <c r="I39" i="9"/>
  <c r="H39" i="9"/>
  <c r="G39" i="9"/>
  <c r="F39" i="9"/>
  <c r="N39" i="9" s="1"/>
  <c r="E39" i="9"/>
  <c r="D39" i="9"/>
  <c r="C39" i="9"/>
  <c r="O38" i="9"/>
  <c r="M38" i="9"/>
  <c r="L38" i="9"/>
  <c r="K38" i="9"/>
  <c r="J38" i="9"/>
  <c r="I38" i="9"/>
  <c r="H38" i="9"/>
  <c r="G38" i="9"/>
  <c r="F38" i="9"/>
  <c r="E38" i="9"/>
  <c r="N38" i="9" s="1"/>
  <c r="D38" i="9"/>
  <c r="C38" i="9"/>
  <c r="M37" i="9"/>
  <c r="L37" i="9"/>
  <c r="K37" i="9"/>
  <c r="J37" i="9"/>
  <c r="I37" i="9"/>
  <c r="H37" i="9"/>
  <c r="G37" i="9"/>
  <c r="F37" i="9"/>
  <c r="N37" i="9" s="1"/>
  <c r="E37" i="9"/>
  <c r="D37" i="9"/>
  <c r="C37" i="9"/>
  <c r="O36" i="9"/>
  <c r="M36" i="9"/>
  <c r="L36" i="9"/>
  <c r="K36" i="9"/>
  <c r="J36" i="9"/>
  <c r="I36" i="9"/>
  <c r="H36" i="9"/>
  <c r="G36" i="9"/>
  <c r="F36" i="9"/>
  <c r="E36" i="9"/>
  <c r="N36" i="9" s="1"/>
  <c r="D36" i="9"/>
  <c r="C36" i="9"/>
  <c r="M35" i="9"/>
  <c r="L35" i="9"/>
  <c r="K35" i="9"/>
  <c r="J35" i="9"/>
  <c r="I35" i="9"/>
  <c r="H35" i="9"/>
  <c r="G35" i="9"/>
  <c r="F35" i="9"/>
  <c r="N35" i="9" s="1"/>
  <c r="E35" i="9"/>
  <c r="D35" i="9"/>
  <c r="C35" i="9"/>
  <c r="O34" i="9"/>
  <c r="M34" i="9"/>
  <c r="L34" i="9"/>
  <c r="K34" i="9"/>
  <c r="J34" i="9"/>
  <c r="I34" i="9"/>
  <c r="H34" i="9"/>
  <c r="G34" i="9"/>
  <c r="F34" i="9"/>
  <c r="E34" i="9"/>
  <c r="N34" i="9" s="1"/>
  <c r="D34" i="9"/>
  <c r="C34" i="9"/>
  <c r="W33" i="9"/>
  <c r="M33" i="9"/>
  <c r="L33" i="9"/>
  <c r="K33" i="9"/>
  <c r="J33" i="9"/>
  <c r="I33" i="9"/>
  <c r="H33" i="9"/>
  <c r="G33" i="9"/>
  <c r="F33" i="9"/>
  <c r="E33" i="9"/>
  <c r="N33" i="9" s="1"/>
  <c r="D33" i="9"/>
  <c r="C33" i="9"/>
  <c r="M32" i="9"/>
  <c r="L32" i="9"/>
  <c r="K32" i="9"/>
  <c r="J32" i="9"/>
  <c r="I32" i="9"/>
  <c r="H32" i="9"/>
  <c r="G32" i="9"/>
  <c r="F32" i="9"/>
  <c r="E32" i="9"/>
  <c r="N32" i="9" s="1"/>
  <c r="D32" i="9"/>
  <c r="C32" i="9"/>
  <c r="M31" i="9"/>
  <c r="L31" i="9"/>
  <c r="K31" i="9"/>
  <c r="J31" i="9"/>
  <c r="I31" i="9"/>
  <c r="H31" i="9"/>
  <c r="G31" i="9"/>
  <c r="F31" i="9"/>
  <c r="N31" i="9" s="1"/>
  <c r="E31" i="9"/>
  <c r="O31" i="9" s="1"/>
  <c r="D31" i="9"/>
  <c r="C31" i="9"/>
  <c r="M30" i="9"/>
  <c r="L30" i="9"/>
  <c r="K30" i="9"/>
  <c r="J30" i="9"/>
  <c r="I30" i="9"/>
  <c r="H30" i="9"/>
  <c r="G30" i="9"/>
  <c r="F30" i="9"/>
  <c r="E30" i="9"/>
  <c r="N30" i="9" s="1"/>
  <c r="D30" i="9"/>
  <c r="C30" i="9"/>
  <c r="M29" i="9"/>
  <c r="L29" i="9"/>
  <c r="K29" i="9"/>
  <c r="J29" i="9"/>
  <c r="I29" i="9"/>
  <c r="H29" i="9"/>
  <c r="G29" i="9"/>
  <c r="F29" i="9"/>
  <c r="N29" i="9" s="1"/>
  <c r="E29" i="9"/>
  <c r="O29" i="9" s="1"/>
  <c r="D29" i="9"/>
  <c r="C29" i="9"/>
  <c r="M28" i="9"/>
  <c r="L28" i="9"/>
  <c r="K28" i="9"/>
  <c r="J28" i="9"/>
  <c r="I28" i="9"/>
  <c r="H28" i="9"/>
  <c r="G28" i="9"/>
  <c r="F28" i="9"/>
  <c r="E28" i="9"/>
  <c r="N28" i="9" s="1"/>
  <c r="D28" i="9"/>
  <c r="C28" i="9"/>
  <c r="M27" i="9"/>
  <c r="L27" i="9"/>
  <c r="K27" i="9"/>
  <c r="J27" i="9"/>
  <c r="I27" i="9"/>
  <c r="H27" i="9"/>
  <c r="G27" i="9"/>
  <c r="F27" i="9"/>
  <c r="N27" i="9" s="1"/>
  <c r="E27" i="9"/>
  <c r="O27" i="9" s="1"/>
  <c r="D27" i="9"/>
  <c r="C27" i="9"/>
  <c r="W26" i="9"/>
  <c r="M26" i="9"/>
  <c r="L26" i="9"/>
  <c r="K26" i="9"/>
  <c r="J26" i="9"/>
  <c r="I26" i="9"/>
  <c r="H26" i="9"/>
  <c r="G26" i="9"/>
  <c r="F26" i="9"/>
  <c r="N26" i="9" s="1"/>
  <c r="E26" i="9"/>
  <c r="D26" i="9"/>
  <c r="C26" i="9"/>
  <c r="M25" i="9"/>
  <c r="L25" i="9"/>
  <c r="K25" i="9"/>
  <c r="J25" i="9"/>
  <c r="I25" i="9"/>
  <c r="H25" i="9"/>
  <c r="G25" i="9"/>
  <c r="F25" i="9"/>
  <c r="N25" i="9" s="1"/>
  <c r="E25" i="9"/>
  <c r="O25" i="9" s="1"/>
  <c r="D25" i="9"/>
  <c r="C25" i="9"/>
  <c r="M24" i="9"/>
  <c r="L24" i="9"/>
  <c r="K24" i="9"/>
  <c r="J24" i="9"/>
  <c r="I24" i="9"/>
  <c r="H24" i="9"/>
  <c r="G24" i="9"/>
  <c r="F24" i="9"/>
  <c r="E24" i="9"/>
  <c r="N24" i="9" s="1"/>
  <c r="D24" i="9"/>
  <c r="C24" i="9"/>
  <c r="M23" i="9"/>
  <c r="L23" i="9"/>
  <c r="K23" i="9"/>
  <c r="J23" i="9"/>
  <c r="I23" i="9"/>
  <c r="H23" i="9"/>
  <c r="G23" i="9"/>
  <c r="F23" i="9"/>
  <c r="N23" i="9" s="1"/>
  <c r="E23" i="9"/>
  <c r="O23" i="9" s="1"/>
  <c r="D23" i="9"/>
  <c r="C23" i="9"/>
  <c r="M22" i="9"/>
  <c r="L22" i="9"/>
  <c r="K22" i="9"/>
  <c r="J22" i="9"/>
  <c r="I22" i="9"/>
  <c r="H22" i="9"/>
  <c r="G22" i="9"/>
  <c r="F22" i="9"/>
  <c r="E22" i="9"/>
  <c r="N22" i="9" s="1"/>
  <c r="D22" i="9"/>
  <c r="C22" i="9"/>
  <c r="M21" i="9"/>
  <c r="L21" i="9"/>
  <c r="K21" i="9"/>
  <c r="J21" i="9"/>
  <c r="I21" i="9"/>
  <c r="H21" i="9"/>
  <c r="G21" i="9"/>
  <c r="F21" i="9"/>
  <c r="N21" i="9" s="1"/>
  <c r="E21" i="9"/>
  <c r="O21" i="9" s="1"/>
  <c r="D21" i="9"/>
  <c r="C21" i="9"/>
  <c r="M20" i="9"/>
  <c r="L20" i="9"/>
  <c r="K20" i="9"/>
  <c r="J20" i="9"/>
  <c r="I20" i="9"/>
  <c r="H20" i="9"/>
  <c r="G20" i="9"/>
  <c r="F20" i="9"/>
  <c r="E20" i="9"/>
  <c r="N20" i="9" s="1"/>
  <c r="D20" i="9"/>
  <c r="C20" i="9"/>
  <c r="W19" i="9"/>
  <c r="O19" i="9"/>
  <c r="M19" i="9"/>
  <c r="L19" i="9"/>
  <c r="K19" i="9"/>
  <c r="J19" i="9"/>
  <c r="I19" i="9"/>
  <c r="H19" i="9"/>
  <c r="G19" i="9"/>
  <c r="F19" i="9"/>
  <c r="E19" i="9"/>
  <c r="N19" i="9" s="1"/>
  <c r="D19" i="9"/>
  <c r="C19" i="9"/>
  <c r="O18" i="9"/>
  <c r="M18" i="9"/>
  <c r="L18" i="9"/>
  <c r="K18" i="9"/>
  <c r="J18" i="9"/>
  <c r="I18" i="9"/>
  <c r="H18" i="9"/>
  <c r="G18" i="9"/>
  <c r="F18" i="9"/>
  <c r="E18" i="9"/>
  <c r="N18" i="9" s="1"/>
  <c r="D18" i="9"/>
  <c r="C18" i="9"/>
  <c r="M17" i="9"/>
  <c r="L17" i="9"/>
  <c r="K17" i="9"/>
  <c r="J17" i="9"/>
  <c r="I17" i="9"/>
  <c r="H17" i="9"/>
  <c r="G17" i="9"/>
  <c r="F17" i="9"/>
  <c r="N17" i="9" s="1"/>
  <c r="E17" i="9"/>
  <c r="D17" i="9"/>
  <c r="C17" i="9"/>
  <c r="O16" i="9"/>
  <c r="M16" i="9"/>
  <c r="L16" i="9"/>
  <c r="K16" i="9"/>
  <c r="J16" i="9"/>
  <c r="I16" i="9"/>
  <c r="H16" i="9"/>
  <c r="G16" i="9"/>
  <c r="F16" i="9"/>
  <c r="E16" i="9"/>
  <c r="N16" i="9" s="1"/>
  <c r="D16" i="9"/>
  <c r="C16" i="9"/>
  <c r="M15" i="9"/>
  <c r="L15" i="9"/>
  <c r="K15" i="9"/>
  <c r="J15" i="9"/>
  <c r="I15" i="9"/>
  <c r="H15" i="9"/>
  <c r="G15" i="9"/>
  <c r="F15" i="9"/>
  <c r="N15" i="9" s="1"/>
  <c r="E15" i="9"/>
  <c r="D15" i="9"/>
  <c r="C15" i="9"/>
  <c r="O14" i="9"/>
  <c r="M14" i="9"/>
  <c r="M42" i="9" s="1"/>
  <c r="L14" i="9"/>
  <c r="K14" i="9"/>
  <c r="K43" i="9" s="1"/>
  <c r="J14" i="9"/>
  <c r="I14" i="9"/>
  <c r="I42" i="9" s="1"/>
  <c r="H14" i="9"/>
  <c r="G14" i="9"/>
  <c r="F14" i="9"/>
  <c r="E14" i="9"/>
  <c r="N14" i="9" s="1"/>
  <c r="D14" i="9"/>
  <c r="C14" i="9"/>
  <c r="M13" i="9"/>
  <c r="L13" i="9"/>
  <c r="K13" i="9"/>
  <c r="J13" i="9"/>
  <c r="I13" i="9"/>
  <c r="H13" i="9"/>
  <c r="G13" i="9"/>
  <c r="F13" i="9"/>
  <c r="N13" i="9" s="1"/>
  <c r="E13" i="9"/>
  <c r="D13" i="9"/>
  <c r="C13" i="9"/>
  <c r="W12" i="9"/>
  <c r="M12" i="9"/>
  <c r="L12" i="9"/>
  <c r="K12" i="9"/>
  <c r="J12" i="9"/>
  <c r="I12" i="9"/>
  <c r="H12" i="9"/>
  <c r="G12" i="9"/>
  <c r="F12" i="9"/>
  <c r="N12" i="9" s="1"/>
  <c r="E12" i="9"/>
  <c r="D12" i="9"/>
  <c r="C12" i="9"/>
  <c r="M11" i="9"/>
  <c r="L11" i="9"/>
  <c r="K11" i="9"/>
  <c r="J11" i="9"/>
  <c r="I11" i="9"/>
  <c r="H11" i="9"/>
  <c r="G11" i="9"/>
  <c r="F11" i="9"/>
  <c r="E11" i="9"/>
  <c r="D11" i="9"/>
  <c r="C11" i="9"/>
  <c r="Q10" i="9"/>
  <c r="M10" i="9"/>
  <c r="L10" i="9"/>
  <c r="K10" i="9"/>
  <c r="J10" i="9"/>
  <c r="I10" i="9"/>
  <c r="H10" i="9"/>
  <c r="G10" i="9"/>
  <c r="F10" i="9"/>
  <c r="E10" i="9"/>
  <c r="D10" i="9"/>
  <c r="C10" i="9"/>
  <c r="C6" i="9"/>
  <c r="C5" i="9"/>
  <c r="C4" i="9"/>
  <c r="B2" i="9"/>
  <c r="O12" i="9" l="1"/>
  <c r="G43" i="9"/>
  <c r="N11" i="9"/>
  <c r="O10" i="9"/>
  <c r="N40" i="9"/>
  <c r="O40" i="9"/>
  <c r="N41" i="9"/>
  <c r="G42" i="9"/>
  <c r="K42" i="9"/>
  <c r="E43" i="9"/>
  <c r="I43" i="9"/>
  <c r="M43" i="9"/>
  <c r="F43" i="9"/>
  <c r="F42" i="9"/>
  <c r="H43" i="9"/>
  <c r="H42" i="9"/>
  <c r="J43" i="9"/>
  <c r="J42" i="9"/>
  <c r="L43" i="9"/>
  <c r="L42" i="9"/>
  <c r="N10" i="9"/>
  <c r="N42" i="9" s="1"/>
  <c r="O43" i="9" s="1"/>
  <c r="O11" i="9"/>
  <c r="O13" i="9"/>
  <c r="O15" i="9"/>
  <c r="O17" i="9"/>
  <c r="O20" i="9"/>
  <c r="O22" i="9"/>
  <c r="O24" i="9"/>
  <c r="O26" i="9"/>
  <c r="O28" i="9"/>
  <c r="O30" i="9"/>
  <c r="O32" i="9"/>
  <c r="O33" i="9"/>
  <c r="O35" i="9"/>
  <c r="O37" i="9"/>
  <c r="O39" i="9"/>
  <c r="O41" i="9"/>
  <c r="E42" i="9"/>
  <c r="D134" i="4"/>
  <c r="F21" i="7" l="1"/>
  <c r="G21" i="7"/>
  <c r="H21" i="7"/>
  <c r="I21" i="7"/>
  <c r="J21" i="7"/>
  <c r="K21" i="7"/>
  <c r="L21" i="7"/>
  <c r="M21" i="7"/>
  <c r="E21" i="7"/>
  <c r="C100" i="7" l="1"/>
  <c r="C99" i="7"/>
  <c r="C98" i="7"/>
  <c r="B100" i="7"/>
  <c r="B99" i="7"/>
  <c r="B98" i="7"/>
  <c r="B118" i="4" l="1"/>
  <c r="B136" i="4"/>
  <c r="E20" i="7"/>
  <c r="F20" i="7"/>
  <c r="G20" i="7"/>
  <c r="H20" i="7"/>
  <c r="I20" i="7"/>
  <c r="J20" i="7"/>
  <c r="K20" i="7"/>
  <c r="L20" i="7"/>
  <c r="M20" i="7"/>
  <c r="E19" i="7"/>
  <c r="F19" i="7"/>
  <c r="G19" i="7"/>
  <c r="H19" i="7"/>
  <c r="I19" i="7"/>
  <c r="J19" i="7"/>
  <c r="K19" i="7"/>
  <c r="L19" i="7"/>
  <c r="M19" i="7"/>
  <c r="F22" i="7"/>
  <c r="G22" i="7"/>
  <c r="H22" i="7"/>
  <c r="I22" i="7"/>
  <c r="J22" i="7"/>
  <c r="K22" i="7"/>
  <c r="L22" i="7"/>
  <c r="M22" i="7"/>
  <c r="E22" i="7"/>
  <c r="F23" i="7"/>
  <c r="G23" i="7"/>
  <c r="H23" i="7"/>
  <c r="I23" i="7"/>
  <c r="J23" i="7"/>
  <c r="K23" i="7"/>
  <c r="L23" i="7"/>
  <c r="M23" i="7"/>
  <c r="E23" i="7"/>
  <c r="F27" i="7"/>
  <c r="G27" i="7"/>
  <c r="H27" i="7"/>
  <c r="I27" i="7"/>
  <c r="J27" i="7"/>
  <c r="K27" i="7"/>
  <c r="L27" i="7"/>
  <c r="M27" i="7"/>
  <c r="E27" i="7"/>
  <c r="F30" i="7"/>
  <c r="G30" i="7"/>
  <c r="H30" i="7"/>
  <c r="I30" i="7"/>
  <c r="J30" i="7"/>
  <c r="K30" i="7"/>
  <c r="L30" i="7"/>
  <c r="M30" i="7"/>
  <c r="E30" i="7"/>
  <c r="F33" i="7"/>
  <c r="G33" i="7"/>
  <c r="H33" i="7"/>
  <c r="I33" i="7"/>
  <c r="J33" i="7"/>
  <c r="K33" i="7"/>
  <c r="L33" i="7"/>
  <c r="M33" i="7"/>
  <c r="E33" i="7"/>
  <c r="F37" i="7"/>
  <c r="G37" i="7"/>
  <c r="H37" i="7"/>
  <c r="I37" i="7"/>
  <c r="J37" i="7"/>
  <c r="K37" i="7"/>
  <c r="L37" i="7"/>
  <c r="M37" i="7"/>
  <c r="E37" i="7"/>
  <c r="F40" i="7"/>
  <c r="G40" i="7"/>
  <c r="H40" i="7"/>
  <c r="I40" i="7"/>
  <c r="J40" i="7"/>
  <c r="K40" i="7"/>
  <c r="L40" i="7"/>
  <c r="M40" i="7"/>
  <c r="E40" i="7"/>
  <c r="F10" i="7"/>
  <c r="G10" i="7"/>
  <c r="H10" i="7"/>
  <c r="I10" i="7"/>
  <c r="J10" i="7"/>
  <c r="K10" i="7"/>
  <c r="L10" i="7"/>
  <c r="M10" i="7"/>
  <c r="E10" i="7"/>
  <c r="F25" i="7"/>
  <c r="G25" i="7"/>
  <c r="H25" i="7"/>
  <c r="I25" i="7"/>
  <c r="J25" i="7"/>
  <c r="K25" i="7"/>
  <c r="L25" i="7"/>
  <c r="M25" i="7"/>
  <c r="F24" i="7"/>
  <c r="G24" i="7"/>
  <c r="H24" i="7"/>
  <c r="I24" i="7"/>
  <c r="J24" i="7"/>
  <c r="K24" i="7"/>
  <c r="L24" i="7"/>
  <c r="M24" i="7"/>
  <c r="E25" i="7"/>
  <c r="E24" i="7"/>
  <c r="F34" i="7"/>
  <c r="G34" i="7"/>
  <c r="H34" i="7"/>
  <c r="I34" i="7"/>
  <c r="J34" i="7"/>
  <c r="K34" i="7"/>
  <c r="L34" i="7"/>
  <c r="M34" i="7"/>
  <c r="E34" i="7"/>
  <c r="F39" i="7"/>
  <c r="G39" i="7"/>
  <c r="H39" i="7"/>
  <c r="I39" i="7"/>
  <c r="J39" i="7"/>
  <c r="K39" i="7"/>
  <c r="L39" i="7"/>
  <c r="M39" i="7"/>
  <c r="E39" i="7"/>
  <c r="F36" i="7"/>
  <c r="G36" i="7"/>
  <c r="H36" i="7"/>
  <c r="I36" i="7"/>
  <c r="J36" i="7"/>
  <c r="K36" i="7"/>
  <c r="L36" i="7"/>
  <c r="M36" i="7"/>
  <c r="E36" i="7"/>
  <c r="F38" i="7"/>
  <c r="G38" i="7"/>
  <c r="H38" i="7"/>
  <c r="I38" i="7"/>
  <c r="J38" i="7"/>
  <c r="K38" i="7"/>
  <c r="L38" i="7"/>
  <c r="M38" i="7"/>
  <c r="E38" i="7"/>
  <c r="F35" i="7"/>
  <c r="G35" i="7"/>
  <c r="H35" i="7"/>
  <c r="I35" i="7"/>
  <c r="J35" i="7"/>
  <c r="K35" i="7"/>
  <c r="L35" i="7"/>
  <c r="M35" i="7"/>
  <c r="E35" i="7"/>
  <c r="F41" i="7"/>
  <c r="G41" i="7"/>
  <c r="H41" i="7"/>
  <c r="I41" i="7"/>
  <c r="J41" i="7"/>
  <c r="K41" i="7"/>
  <c r="L41" i="7"/>
  <c r="M41" i="7"/>
  <c r="E41" i="7"/>
  <c r="F28" i="7"/>
  <c r="G28" i="7"/>
  <c r="H28" i="7"/>
  <c r="I28" i="7"/>
  <c r="J28" i="7"/>
  <c r="K28" i="7"/>
  <c r="L28" i="7"/>
  <c r="M28" i="7"/>
  <c r="E28" i="7"/>
  <c r="F17" i="7"/>
  <c r="G17" i="7"/>
  <c r="H17" i="7"/>
  <c r="I17" i="7"/>
  <c r="J17" i="7"/>
  <c r="K17" i="7"/>
  <c r="L17" i="7"/>
  <c r="M17" i="7"/>
  <c r="E17" i="7"/>
  <c r="F11" i="7"/>
  <c r="G11" i="7"/>
  <c r="H11" i="7"/>
  <c r="I11" i="7"/>
  <c r="J11" i="7"/>
  <c r="K11" i="7"/>
  <c r="L11" i="7"/>
  <c r="M11" i="7"/>
  <c r="E11" i="7"/>
  <c r="F32" i="7"/>
  <c r="G32" i="7"/>
  <c r="H32" i="7"/>
  <c r="I32" i="7"/>
  <c r="J32" i="7"/>
  <c r="K32" i="7"/>
  <c r="L32" i="7"/>
  <c r="M32" i="7"/>
  <c r="E32" i="7"/>
  <c r="F31" i="7"/>
  <c r="G31" i="7"/>
  <c r="H31" i="7"/>
  <c r="I31" i="7"/>
  <c r="J31" i="7"/>
  <c r="K31" i="7"/>
  <c r="L31" i="7"/>
  <c r="M31" i="7"/>
  <c r="E31" i="7"/>
  <c r="F13" i="7"/>
  <c r="G13" i="7"/>
  <c r="H13" i="7"/>
  <c r="I13" i="7"/>
  <c r="J13" i="7"/>
  <c r="K13" i="7"/>
  <c r="L13" i="7"/>
  <c r="M13" i="7"/>
  <c r="E13" i="7"/>
  <c r="F15" i="7"/>
  <c r="G15" i="7"/>
  <c r="H15" i="7"/>
  <c r="I15" i="7"/>
  <c r="J15" i="7"/>
  <c r="K15" i="7"/>
  <c r="L15" i="7"/>
  <c r="M15" i="7"/>
  <c r="E15" i="7"/>
  <c r="F12" i="7"/>
  <c r="G12" i="7"/>
  <c r="H12" i="7"/>
  <c r="I12" i="7"/>
  <c r="J12" i="7"/>
  <c r="K12" i="7"/>
  <c r="L12" i="7"/>
  <c r="M12" i="7"/>
  <c r="E12" i="7"/>
  <c r="F29" i="7"/>
  <c r="G29" i="7"/>
  <c r="H29" i="7"/>
  <c r="I29" i="7"/>
  <c r="J29" i="7"/>
  <c r="K29" i="7"/>
  <c r="L29" i="7"/>
  <c r="M29" i="7"/>
  <c r="E29" i="7"/>
  <c r="F18" i="7"/>
  <c r="G18" i="7"/>
  <c r="H18" i="7"/>
  <c r="I18" i="7"/>
  <c r="J18" i="7"/>
  <c r="K18" i="7"/>
  <c r="L18" i="7"/>
  <c r="M18" i="7"/>
  <c r="E18" i="7"/>
  <c r="M16" i="7"/>
  <c r="L16" i="7"/>
  <c r="K16" i="7"/>
  <c r="J16" i="7"/>
  <c r="I16" i="7"/>
  <c r="H16" i="7"/>
  <c r="G16" i="7"/>
  <c r="F16" i="7"/>
  <c r="E16" i="7"/>
  <c r="M14" i="7"/>
  <c r="L14" i="7"/>
  <c r="K14" i="7"/>
  <c r="J14" i="7"/>
  <c r="I14" i="7"/>
  <c r="H14" i="7"/>
  <c r="G14" i="7"/>
  <c r="F14" i="7"/>
  <c r="E14" i="7"/>
  <c r="N40" i="7" l="1"/>
  <c r="N33" i="7"/>
  <c r="N27" i="7"/>
  <c r="N22" i="7"/>
  <c r="N18" i="7"/>
  <c r="N32" i="7"/>
  <c r="N17" i="7"/>
  <c r="N41" i="7"/>
  <c r="N38" i="7"/>
  <c r="N39" i="7"/>
  <c r="N24" i="7"/>
  <c r="N20" i="7"/>
  <c r="N12" i="7"/>
  <c r="N13" i="7"/>
  <c r="N14" i="7"/>
  <c r="N19" i="7"/>
  <c r="N21" i="7"/>
  <c r="N23" i="7"/>
  <c r="N30" i="7"/>
  <c r="N37" i="7"/>
  <c r="N10" i="7"/>
  <c r="N25" i="7"/>
  <c r="N34" i="7"/>
  <c r="N36" i="7"/>
  <c r="N35" i="7"/>
  <c r="N28" i="7"/>
  <c r="N11" i="7"/>
  <c r="N31" i="7"/>
  <c r="N15" i="7"/>
  <c r="N29" i="7"/>
  <c r="N16" i="7"/>
  <c r="E26" i="7"/>
  <c r="F26" i="7"/>
  <c r="G26" i="7"/>
  <c r="H26" i="7"/>
  <c r="I26" i="7"/>
  <c r="I42" i="7" s="1"/>
  <c r="J26" i="7"/>
  <c r="K26" i="7"/>
  <c r="L26" i="7"/>
  <c r="M26" i="7"/>
  <c r="H42" i="7" l="1"/>
  <c r="L42" i="7"/>
  <c r="K42" i="7"/>
  <c r="F42" i="7"/>
  <c r="J42" i="7"/>
  <c r="G42" i="7"/>
  <c r="N26" i="7"/>
  <c r="N42" i="7" s="1"/>
  <c r="O43" i="7" s="1"/>
  <c r="M42" i="7"/>
  <c r="M137" i="4"/>
  <c r="M138" i="4" s="1"/>
  <c r="L137" i="4"/>
  <c r="L138" i="4" s="1"/>
  <c r="K137" i="4"/>
  <c r="K138" i="4" s="1"/>
  <c r="J137" i="4"/>
  <c r="J138" i="4" s="1"/>
  <c r="I137" i="4"/>
  <c r="I138" i="4" s="1"/>
  <c r="H137" i="4"/>
  <c r="H138" i="4" s="1"/>
  <c r="G137" i="4"/>
  <c r="G138" i="4" s="1"/>
  <c r="F137" i="4"/>
  <c r="F138" i="4" s="1"/>
  <c r="E137" i="4"/>
  <c r="E138" i="4" s="1"/>
  <c r="M119" i="4"/>
  <c r="M120" i="4" s="1"/>
  <c r="L119" i="4"/>
  <c r="L120" i="4" s="1"/>
  <c r="K119" i="4"/>
  <c r="K120" i="4" s="1"/>
  <c r="J119" i="4"/>
  <c r="J120" i="4" s="1"/>
  <c r="I119" i="4"/>
  <c r="I120" i="4" s="1"/>
  <c r="H119" i="4"/>
  <c r="H120" i="4" s="1"/>
  <c r="G119" i="4"/>
  <c r="G120" i="4" s="1"/>
  <c r="F119" i="4"/>
  <c r="F120" i="4" s="1"/>
  <c r="E119" i="4"/>
  <c r="M102" i="4"/>
  <c r="M103" i="4" s="1"/>
  <c r="L102" i="4"/>
  <c r="L103" i="4" s="1"/>
  <c r="K102" i="4"/>
  <c r="K103" i="4" s="1"/>
  <c r="J102" i="4"/>
  <c r="J103" i="4" s="1"/>
  <c r="I102" i="4"/>
  <c r="I103" i="4" s="1"/>
  <c r="H102" i="4"/>
  <c r="H103" i="4" s="1"/>
  <c r="G102" i="4"/>
  <c r="G103" i="4" s="1"/>
  <c r="F102" i="4"/>
  <c r="F103" i="4" s="1"/>
  <c r="E102" i="4"/>
  <c r="M84" i="4"/>
  <c r="M85" i="4" s="1"/>
  <c r="L84" i="4"/>
  <c r="L85" i="4" s="1"/>
  <c r="K84" i="4"/>
  <c r="K85" i="4" s="1"/>
  <c r="J84" i="4"/>
  <c r="J85" i="4" s="1"/>
  <c r="I84" i="4"/>
  <c r="I85" i="4" s="1"/>
  <c r="H84" i="4"/>
  <c r="H85" i="4" s="1"/>
  <c r="G84" i="4"/>
  <c r="G85" i="4" s="1"/>
  <c r="F84" i="4"/>
  <c r="F85" i="4" s="1"/>
  <c r="E84" i="4"/>
  <c r="M67" i="4"/>
  <c r="M68" i="4" s="1"/>
  <c r="L67" i="4"/>
  <c r="L68" i="4" s="1"/>
  <c r="K67" i="4"/>
  <c r="K68" i="4" s="1"/>
  <c r="J67" i="4"/>
  <c r="J68" i="4" s="1"/>
  <c r="I67" i="4"/>
  <c r="I68" i="4" s="1"/>
  <c r="H67" i="4"/>
  <c r="H68" i="4" s="1"/>
  <c r="G67" i="4"/>
  <c r="G68" i="4" s="1"/>
  <c r="F67" i="4"/>
  <c r="F68" i="4" s="1"/>
  <c r="E67" i="4"/>
  <c r="M49" i="4"/>
  <c r="M50" i="4" s="1"/>
  <c r="L49" i="4"/>
  <c r="L50" i="4" s="1"/>
  <c r="K49" i="4"/>
  <c r="K50" i="4" s="1"/>
  <c r="J49" i="4"/>
  <c r="J50" i="4" s="1"/>
  <c r="I49" i="4"/>
  <c r="I50" i="4" s="1"/>
  <c r="H49" i="4"/>
  <c r="H50" i="4" s="1"/>
  <c r="G49" i="4"/>
  <c r="G50" i="4" s="1"/>
  <c r="F49" i="4"/>
  <c r="F50" i="4" s="1"/>
  <c r="E49" i="4"/>
  <c r="M32" i="4"/>
  <c r="M33" i="4" s="1"/>
  <c r="L32" i="4"/>
  <c r="L33" i="4" s="1"/>
  <c r="K32" i="4"/>
  <c r="K33" i="4" s="1"/>
  <c r="J32" i="4"/>
  <c r="J33" i="4" s="1"/>
  <c r="I32" i="4"/>
  <c r="I33" i="4" s="1"/>
  <c r="H32" i="4"/>
  <c r="H33" i="4" s="1"/>
  <c r="G32" i="4"/>
  <c r="G33" i="4" s="1"/>
  <c r="F32" i="4"/>
  <c r="F33" i="4" s="1"/>
  <c r="E32" i="4"/>
  <c r="F14" i="4"/>
  <c r="F15" i="4" s="1"/>
  <c r="G14" i="4"/>
  <c r="G15" i="4" s="1"/>
  <c r="H14" i="4"/>
  <c r="H15" i="4" s="1"/>
  <c r="I14" i="4"/>
  <c r="I15" i="4" s="1"/>
  <c r="J14" i="4"/>
  <c r="J15" i="4" s="1"/>
  <c r="K14" i="4"/>
  <c r="K15" i="4" s="1"/>
  <c r="L14" i="4"/>
  <c r="L15" i="4" s="1"/>
  <c r="M14" i="4"/>
  <c r="M15" i="4" s="1"/>
  <c r="E14" i="4"/>
  <c r="E15" i="4" s="1"/>
  <c r="N102" i="4" l="1"/>
  <c r="O103" i="4" s="1"/>
  <c r="N84" i="4"/>
  <c r="O85" i="4" s="1"/>
  <c r="N67" i="4"/>
  <c r="O68" i="4" s="1"/>
  <c r="N119" i="4"/>
  <c r="O120" i="4" s="1"/>
  <c r="N49" i="4"/>
  <c r="O50" i="4" s="1"/>
  <c r="N32" i="4"/>
  <c r="O33" i="4" s="1"/>
  <c r="N14" i="4"/>
  <c r="O15" i="4" s="1"/>
  <c r="N137" i="4"/>
  <c r="O138" i="4" s="1"/>
  <c r="E120" i="4"/>
  <c r="E103" i="4"/>
  <c r="E85" i="4"/>
  <c r="E68" i="4"/>
  <c r="E50" i="4"/>
  <c r="E33" i="4"/>
  <c r="O136" i="4"/>
  <c r="N136" i="4"/>
  <c r="O135" i="4"/>
  <c r="N135" i="4"/>
  <c r="O134" i="4"/>
  <c r="N134" i="4"/>
  <c r="O133" i="4"/>
  <c r="N133" i="4"/>
  <c r="O118" i="4"/>
  <c r="N118" i="4"/>
  <c r="O117" i="4"/>
  <c r="N117" i="4"/>
  <c r="O116" i="4"/>
  <c r="N116" i="4"/>
  <c r="O115" i="4"/>
  <c r="N115" i="4"/>
  <c r="O101" i="4"/>
  <c r="N101" i="4"/>
  <c r="O100" i="4"/>
  <c r="N100" i="4"/>
  <c r="O99" i="4"/>
  <c r="N99" i="4"/>
  <c r="O98" i="4"/>
  <c r="N98" i="4"/>
  <c r="O83" i="4"/>
  <c r="N83" i="4"/>
  <c r="O82" i="4"/>
  <c r="N82" i="4"/>
  <c r="O81" i="4"/>
  <c r="N81" i="4"/>
  <c r="O80" i="4"/>
  <c r="N80" i="4"/>
  <c r="O66" i="4"/>
  <c r="N66" i="4"/>
  <c r="O65" i="4"/>
  <c r="N65" i="4"/>
  <c r="O64" i="4"/>
  <c r="N64" i="4"/>
  <c r="O63" i="4"/>
  <c r="N63" i="4"/>
  <c r="O48" i="4"/>
  <c r="N48" i="4"/>
  <c r="O47" i="4"/>
  <c r="N47" i="4"/>
  <c r="O46" i="4"/>
  <c r="N46" i="4"/>
  <c r="O45" i="4"/>
  <c r="N45" i="4"/>
  <c r="O31" i="4"/>
  <c r="N31" i="4"/>
  <c r="O30" i="4"/>
  <c r="N30" i="4"/>
  <c r="O29" i="4"/>
  <c r="N29" i="4"/>
  <c r="O28" i="4"/>
  <c r="N28" i="4"/>
  <c r="O11" i="4"/>
  <c r="O12" i="4"/>
  <c r="O13" i="4"/>
  <c r="N11" i="4"/>
  <c r="N12" i="4"/>
  <c r="N13" i="4"/>
  <c r="O10" i="4"/>
  <c r="N10" i="4"/>
  <c r="D22" i="1" l="1"/>
  <c r="D21" i="1"/>
  <c r="D20" i="1"/>
  <c r="D21" i="7"/>
  <c r="D135" i="4"/>
  <c r="D136" i="4"/>
  <c r="D133" i="4"/>
  <c r="B134" i="4"/>
  <c r="C21" i="7" s="1"/>
  <c r="B135" i="4"/>
  <c r="B133" i="4"/>
  <c r="E131" i="4"/>
  <c r="D116" i="4"/>
  <c r="D117" i="4"/>
  <c r="D118" i="4"/>
  <c r="D115" i="4"/>
  <c r="B116" i="4"/>
  <c r="B117" i="4"/>
  <c r="B115" i="4"/>
  <c r="W33" i="7" l="1"/>
  <c r="W26" i="7"/>
  <c r="W19" i="7"/>
  <c r="W12" i="7"/>
  <c r="Q83" i="7"/>
  <c r="Q84" i="7"/>
  <c r="Q85" i="7"/>
  <c r="Q82" i="7"/>
  <c r="Q65" i="7"/>
  <c r="Q66" i="7"/>
  <c r="Q67" i="7"/>
  <c r="Q64" i="7"/>
  <c r="Q49" i="7"/>
  <c r="Q50" i="7"/>
  <c r="Q51" i="7"/>
  <c r="Q48" i="7"/>
  <c r="Q10" i="7"/>
  <c r="E72" i="8"/>
  <c r="F40" i="8"/>
  <c r="F37" i="8"/>
  <c r="E37" i="8"/>
  <c r="F45" i="8" l="1"/>
  <c r="C4" i="7" l="1"/>
  <c r="C5" i="7"/>
  <c r="C6" i="7"/>
  <c r="D20" i="7"/>
  <c r="D19" i="7"/>
  <c r="C20" i="7"/>
  <c r="C19" i="7"/>
  <c r="D22" i="7"/>
  <c r="C22" i="7"/>
  <c r="B2" i="7"/>
  <c r="D25" i="7"/>
  <c r="D24" i="7"/>
  <c r="D23" i="7"/>
  <c r="D26" i="7"/>
  <c r="D99" i="4"/>
  <c r="D100" i="4"/>
  <c r="D101" i="4"/>
  <c r="D98" i="4"/>
  <c r="D81" i="4"/>
  <c r="D82" i="4"/>
  <c r="D83" i="4"/>
  <c r="D80" i="4"/>
  <c r="D64" i="4"/>
  <c r="D65" i="4"/>
  <c r="D66" i="4"/>
  <c r="D63" i="4"/>
  <c r="D46" i="4"/>
  <c r="D47" i="4"/>
  <c r="D48" i="4"/>
  <c r="D45" i="4"/>
  <c r="D29" i="4"/>
  <c r="D40" i="9" s="1"/>
  <c r="D30" i="4"/>
  <c r="D31" i="4"/>
  <c r="D28" i="4"/>
  <c r="D41" i="9" s="1"/>
  <c r="D11" i="4"/>
  <c r="D12" i="4"/>
  <c r="D13" i="4"/>
  <c r="D10" i="4"/>
  <c r="D19" i="1"/>
  <c r="D13" i="7" l="1"/>
  <c r="D10" i="7"/>
  <c r="D11" i="7"/>
  <c r="D12" i="7"/>
  <c r="D15" i="7"/>
  <c r="D40" i="7"/>
  <c r="D41" i="7"/>
  <c r="D14" i="7"/>
  <c r="D18" i="7"/>
  <c r="D36" i="7"/>
  <c r="D16" i="7"/>
  <c r="D30" i="7"/>
  <c r="D31" i="7"/>
  <c r="D29" i="7"/>
  <c r="D27" i="7"/>
  <c r="D17" i="7"/>
  <c r="D28" i="7"/>
  <c r="D32" i="7"/>
  <c r="D33" i="7"/>
  <c r="D34" i="7"/>
  <c r="D35" i="7"/>
  <c r="D37" i="7"/>
  <c r="D38" i="7"/>
  <c r="D39" i="7"/>
  <c r="E42" i="7"/>
  <c r="B125" i="4"/>
  <c r="B107" i="4"/>
  <c r="B90" i="4"/>
  <c r="B72" i="4"/>
  <c r="B55" i="4"/>
  <c r="B37" i="4"/>
  <c r="B20" i="4"/>
  <c r="B2" i="4"/>
  <c r="E113" i="4"/>
  <c r="E96" i="4"/>
  <c r="E78" i="4"/>
  <c r="E61" i="4"/>
  <c r="E43" i="4"/>
  <c r="E26" i="4"/>
  <c r="E8" i="4"/>
  <c r="C128" i="4" l="1"/>
  <c r="C129" i="4"/>
  <c r="C127" i="4"/>
  <c r="C110" i="4"/>
  <c r="C111" i="4"/>
  <c r="C109" i="4"/>
  <c r="C93" i="4"/>
  <c r="C94" i="4"/>
  <c r="C92" i="4"/>
  <c r="C75" i="4"/>
  <c r="C76" i="4"/>
  <c r="C74" i="4"/>
  <c r="C58" i="4"/>
  <c r="C59" i="4"/>
  <c r="C57" i="4"/>
  <c r="C40" i="4"/>
  <c r="C41" i="4"/>
  <c r="C39" i="4"/>
  <c r="C23" i="4"/>
  <c r="C24" i="4"/>
  <c r="C22" i="4"/>
  <c r="C5" i="4"/>
  <c r="C6" i="4"/>
  <c r="C4" i="4"/>
  <c r="C25" i="7"/>
  <c r="C24" i="7"/>
  <c r="C23" i="7"/>
  <c r="C26" i="7"/>
  <c r="B99" i="4"/>
  <c r="B100" i="4"/>
  <c r="B101" i="4"/>
  <c r="B98" i="4"/>
  <c r="B81" i="4"/>
  <c r="B82" i="4"/>
  <c r="B83" i="4"/>
  <c r="B80" i="4"/>
  <c r="B64" i="4"/>
  <c r="B65" i="4"/>
  <c r="B66" i="4"/>
  <c r="B63" i="4"/>
  <c r="B46" i="4"/>
  <c r="B47" i="4"/>
  <c r="B48" i="4"/>
  <c r="B45" i="4"/>
  <c r="B31" i="4"/>
  <c r="B13" i="4"/>
  <c r="B11" i="4"/>
  <c r="B12" i="4"/>
  <c r="B30" i="4"/>
  <c r="B10" i="4"/>
  <c r="C13" i="7" l="1"/>
  <c r="C41" i="7"/>
  <c r="C11" i="7"/>
  <c r="C12" i="7"/>
  <c r="C14" i="7"/>
  <c r="C15" i="7"/>
  <c r="C10" i="7"/>
  <c r="C40" i="7"/>
  <c r="C18" i="7"/>
  <c r="C36" i="7"/>
  <c r="C16" i="7"/>
  <c r="C30" i="7"/>
  <c r="C31" i="7"/>
  <c r="C29" i="7"/>
  <c r="C27" i="7"/>
  <c r="C17" i="7"/>
  <c r="C28" i="7"/>
  <c r="C32" i="7"/>
  <c r="C33" i="7"/>
  <c r="C37" i="7"/>
  <c r="C34" i="7"/>
  <c r="C38" i="7"/>
  <c r="C35" i="7"/>
  <c r="C39" i="7"/>
  <c r="J54" i="9" a="1"/>
  <c r="I91" i="9" a="1"/>
  <c r="M88" i="9" a="1"/>
  <c r="E90" i="9" a="1"/>
  <c r="K90" i="9" a="1"/>
  <c r="E65" i="9" a="1"/>
  <c r="H89" i="9" a="1"/>
  <c r="J89" i="9" a="1"/>
  <c r="C85" i="9" a="1"/>
  <c r="G90" i="9" a="1"/>
  <c r="L89" i="9" a="1"/>
  <c r="J91" i="9" a="1"/>
  <c r="J48" i="9" a="1"/>
  <c r="F50" i="9" a="1"/>
  <c r="I89" i="9" a="1"/>
  <c r="E57" i="9" a="1"/>
  <c r="F91" i="7" a="1"/>
  <c r="J84" i="7" a="1"/>
  <c r="K89" i="7" a="1"/>
  <c r="H69" i="9" a="1"/>
  <c r="E68" i="9" a="1"/>
  <c r="J87" i="9" a="1"/>
  <c r="L86" i="9" a="1"/>
  <c r="H90" i="7" a="1"/>
  <c r="G88" i="7" a="1"/>
  <c r="J85" i="7" a="1"/>
  <c r="M50" i="9" a="1"/>
  <c r="E70" i="9" a="1"/>
  <c r="G70" i="9" a="1"/>
  <c r="M70" i="9" a="1"/>
  <c r="G72" i="9" a="1"/>
  <c r="K72" i="9" a="1"/>
  <c r="C65" i="9" a="1"/>
  <c r="K89" i="9" a="1"/>
  <c r="C72" i="9" a="1"/>
  <c r="F72" i="9" a="1"/>
  <c r="L72" i="9" a="1"/>
  <c r="G64" i="9" a="1"/>
  <c r="J74" i="9" a="1"/>
  <c r="L74" i="9" a="1"/>
  <c r="J75" i="9" a="1"/>
  <c r="H83" i="9" a="1"/>
  <c r="G85" i="9" a="1"/>
  <c r="K85" i="9" a="1"/>
  <c r="K82" i="9" a="1"/>
  <c r="J68" i="9" a="1"/>
  <c r="K74" i="9" a="1"/>
  <c r="L91" i="9" a="1"/>
  <c r="K86" i="7" a="1"/>
  <c r="K91" i="7" a="1"/>
  <c r="I91" i="7" a="1"/>
  <c r="C69" i="9" a="1"/>
  <c r="L69" i="9" a="1"/>
  <c r="C89" i="9" a="1"/>
  <c r="F70" i="9" a="1"/>
  <c r="H75" i="9" a="1"/>
  <c r="G82" i="7" a="1"/>
  <c r="G86" i="7" a="1"/>
  <c r="H51" i="9" a="1"/>
  <c r="J50" i="9" a="1"/>
  <c r="E51" i="9" a="1"/>
  <c r="F52" i="9" a="1"/>
  <c r="H67" i="9" a="1"/>
  <c r="F54" i="9" a="1"/>
  <c r="M72" i="9" a="1"/>
  <c r="F74" i="9" a="1"/>
  <c r="M83" i="9" a="1"/>
  <c r="E86" i="9" a="1"/>
  <c r="M48" i="9" a="1"/>
  <c r="E83" i="7" a="1"/>
  <c r="I64" i="9" a="1"/>
  <c r="L67" i="9" a="1"/>
  <c r="I73" i="9" a="1"/>
  <c r="F86" i="7" a="1"/>
  <c r="I67" i="9" a="1"/>
  <c r="G48" i="9" a="1"/>
  <c r="K90" i="7" a="1"/>
  <c r="I66" i="9" a="1"/>
  <c r="K87" i="7" a="1"/>
  <c r="H57" i="9" a="1"/>
  <c r="E87" i="9" a="1"/>
  <c r="F84" i="7" a="1"/>
  <c r="C87" i="9" a="1"/>
  <c r="M87" i="9" a="1"/>
  <c r="E89" i="9" a="1"/>
  <c r="H90" i="9" a="1"/>
  <c r="M89" i="9" a="1"/>
  <c r="I56" i="9" a="1"/>
  <c r="K48" i="9" a="1"/>
  <c r="F48" i="9" a="1"/>
  <c r="C52" i="9" a="1"/>
  <c r="K68" i="9" a="1"/>
  <c r="H74" i="9" a="1"/>
  <c r="H82" i="9" a="1"/>
  <c r="F84" i="9" a="1"/>
  <c r="L85" i="9" a="1"/>
  <c r="K69" i="9" a="1"/>
  <c r="E84" i="9" a="1"/>
  <c r="K65" i="9" a="1"/>
  <c r="G90" i="7" a="1"/>
  <c r="H87" i="7" a="1"/>
  <c r="J90" i="7" a="1"/>
  <c r="J49" i="9" a="1"/>
  <c r="I86" i="9" a="1"/>
  <c r="H66" i="9" a="1"/>
  <c r="J57" i="9" a="1"/>
  <c r="I83" i="7" a="1"/>
  <c r="L88" i="7" a="1"/>
  <c r="L89" i="7" a="1"/>
  <c r="H56" i="9" a="1"/>
  <c r="G50" i="9" a="1"/>
  <c r="K50" i="9" a="1"/>
  <c r="M51" i="9" a="1"/>
  <c r="K53" i="9" a="1"/>
  <c r="H53" i="9" a="1"/>
  <c r="E49" i="9" a="1"/>
  <c r="C54" i="9" a="1"/>
  <c r="L54" i="9" a="1"/>
  <c r="J56" i="9" a="1"/>
  <c r="M65" i="9" a="1"/>
  <c r="F65" i="9" a="1"/>
  <c r="C66" i="9" a="1"/>
  <c r="L66" i="9" a="1"/>
  <c r="E74" i="9" a="1"/>
  <c r="K75" i="9" a="1"/>
  <c r="M73" i="9" a="1"/>
  <c r="C84" i="9" a="1"/>
  <c r="J69" i="9" a="1"/>
  <c r="F73" i="9" a="1"/>
  <c r="H55" i="9" a="1"/>
  <c r="I85" i="9" a="1"/>
  <c r="E84" i="7" a="1"/>
  <c r="F89" i="7" a="1"/>
  <c r="K83" i="7" a="1"/>
  <c r="J70" i="9" a="1"/>
  <c r="L50" i="9" a="1"/>
  <c r="C75" i="9" a="1"/>
  <c r="F82" i="9" a="1"/>
  <c r="J82" i="7" a="1"/>
  <c r="L83" i="7" a="1"/>
  <c r="G85" i="7" a="1"/>
  <c r="L65" i="9" a="1"/>
  <c r="C88" i="9" a="1"/>
  <c r="F88" i="9" a="1"/>
  <c r="L88" i="9" a="1"/>
  <c r="M67" i="9" a="1"/>
  <c r="J90" i="9" a="1"/>
  <c r="H87" i="9" a="1"/>
  <c r="G51" i="9" a="1"/>
  <c r="K84" i="9" a="1"/>
  <c r="J88" i="9" a="1"/>
  <c r="J84" i="9" a="1"/>
  <c r="M89" i="7" a="1"/>
  <c r="C82" i="9" a="1"/>
  <c r="I51" i="9" a="1"/>
  <c r="L90" i="7" a="1"/>
  <c r="E86" i="7" a="1"/>
  <c r="C91" i="9" a="1"/>
  <c r="M56" i="9" a="1"/>
  <c r="E82" i="7" a="1"/>
  <c r="I68" i="9" a="1"/>
  <c r="M85" i="7" a="1"/>
  <c r="K49" i="9" a="1"/>
  <c r="G82" i="9" a="1"/>
  <c r="H88" i="9" a="1"/>
  <c r="C67" i="9" a="1"/>
  <c r="F67" i="9" a="1"/>
  <c r="E50" i="9" a="1"/>
  <c r="M52" i="9" a="1"/>
  <c r="K51" i="9" a="1"/>
  <c r="E52" i="9" a="1"/>
  <c r="G53" i="9" a="1"/>
  <c r="K73" i="9" a="1"/>
  <c r="J82" i="9" a="1"/>
  <c r="C83" i="9" a="1"/>
  <c r="M85" i="9" a="1"/>
  <c r="F49" i="9" a="1"/>
  <c r="G71" i="9" a="1"/>
  <c r="E48" i="9" a="1"/>
  <c r="M49" i="9" a="1"/>
  <c r="H91" i="7" a="1"/>
  <c r="F82" i="7" a="1"/>
  <c r="M53" i="9" a="1"/>
  <c r="I57" i="9" a="1"/>
  <c r="M68" i="9" a="1"/>
  <c r="F51" i="9" a="1"/>
  <c r="E72" i="9" a="1"/>
  <c r="E89" i="7" a="1"/>
  <c r="J86" i="7" a="1"/>
  <c r="L86" i="7" a="1"/>
  <c r="L73" i="9" a="1"/>
  <c r="I84" i="9" a="1"/>
  <c r="M82" i="9" a="1"/>
  <c r="G57" i="9" a="1"/>
  <c r="C86" i="9" a="1"/>
  <c r="I88" i="9" a="1"/>
  <c r="F87" i="9" a="1"/>
  <c r="L75" i="9" a="1"/>
  <c r="G83" i="9" a="1"/>
  <c r="M84" i="9" a="1"/>
  <c r="J51" i="9" a="1"/>
  <c r="G87" i="9" a="1"/>
  <c r="L87" i="9" a="1"/>
  <c r="I90" i="9" a="1"/>
  <c r="I70" i="9" a="1"/>
  <c r="L56" i="9" a="1"/>
  <c r="C64" i="9" a="1"/>
  <c r="L57" i="9" a="1"/>
  <c r="H68" i="9" a="1"/>
  <c r="F91" i="9" a="1"/>
  <c r="E67" i="9" a="1"/>
  <c r="F69" i="9" a="1"/>
  <c r="G89" i="7" a="1"/>
  <c r="K84" i="7" a="1"/>
  <c r="G91" i="7" a="1"/>
  <c r="J83" i="9" a="1"/>
  <c r="C71" i="9" a="1"/>
  <c r="M69" i="9" a="1"/>
  <c r="I52" i="9" a="1"/>
  <c r="H82" i="7" a="1"/>
  <c r="I82" i="7" a="1"/>
  <c r="J87" i="7" a="1"/>
  <c r="F64" i="9" a="1"/>
  <c r="H73" i="9" a="1"/>
  <c r="J73" i="9" a="1"/>
  <c r="F75" i="9" a="1"/>
  <c r="I55" i="9" a="1"/>
  <c r="E82" i="9" a="1"/>
  <c r="I74" i="9" a="1"/>
  <c r="I83" i="9" a="1"/>
  <c r="I75" i="9" a="1"/>
  <c r="E54" i="9" a="1"/>
  <c r="I87" i="7" a="1"/>
  <c r="G84" i="7" a="1"/>
  <c r="E66" i="9" a="1"/>
  <c r="G67" i="9" a="1"/>
  <c r="I84" i="7" a="1"/>
  <c r="G87" i="7" a="1"/>
  <c r="F89" i="9" a="1"/>
  <c r="H91" i="9" a="1"/>
  <c r="M87" i="7" a="1"/>
  <c r="F86" i="9" a="1"/>
  <c r="I82" i="9" a="1"/>
  <c r="G49" i="9" a="1"/>
  <c r="L64" i="9" a="1"/>
  <c r="H49" i="9" a="1"/>
  <c r="J88" i="7" a="1"/>
  <c r="E73" i="9" a="1"/>
  <c r="M54" i="9" a="1"/>
  <c r="J64" i="9" a="1"/>
  <c r="F66" i="9" a="1"/>
  <c r="I49" i="9" a="1"/>
  <c r="M82" i="7" a="1"/>
  <c r="H72" i="9" a="1"/>
  <c r="H48" i="9" a="1"/>
  <c r="H84" i="7" a="1"/>
  <c r="K82" i="7" a="1"/>
  <c r="H84" i="9" a="1"/>
  <c r="I53" i="9" a="1"/>
  <c r="I86" i="7" a="1"/>
  <c r="H50" i="9" a="1"/>
  <c r="H54" i="9" a="1"/>
  <c r="G55" i="9" a="1"/>
  <c r="J71" i="9" a="1"/>
  <c r="J91" i="7" a="1"/>
  <c r="E88" i="9" a="1"/>
  <c r="C89" i="7" a="1"/>
  <c r="C69" i="7" a="1"/>
  <c r="C84" i="7" a="1"/>
  <c r="C73" i="7" a="1"/>
  <c r="C72" i="7" a="1"/>
  <c r="C49" i="9" a="1"/>
  <c r="H52" i="9" a="1"/>
  <c r="J52" i="9" a="1"/>
  <c r="G54" i="9" a="1"/>
  <c r="K66" i="9" a="1"/>
  <c r="E56" i="9" a="1"/>
  <c r="G56" i="9" a="1"/>
  <c r="F55" i="9" a="1"/>
  <c r="M74" i="9" a="1"/>
  <c r="C57" i="9" a="1"/>
  <c r="F57" i="9" a="1"/>
  <c r="F90" i="9" a="1"/>
  <c r="E69" i="9" a="1"/>
  <c r="F56" i="9" a="1"/>
  <c r="G65" i="9" a="1"/>
  <c r="K85" i="7" a="1"/>
  <c r="M88" i="7" a="1"/>
  <c r="I90" i="7" a="1"/>
  <c r="E85" i="9" a="1"/>
  <c r="G86" i="9" a="1"/>
  <c r="I87" i="9" a="1"/>
  <c r="L87" i="7" a="1"/>
  <c r="L55" i="9" a="1"/>
  <c r="K54" i="9" a="1"/>
  <c r="C53" i="9" a="1"/>
  <c r="G69" i="9" a="1"/>
  <c r="H71" i="9" a="1"/>
  <c r="J83" i="7" a="1"/>
  <c r="L48" i="9" a="1"/>
  <c r="G83" i="7" a="1"/>
  <c r="L83" i="9" a="1"/>
  <c r="C68" i="9" a="1"/>
  <c r="M84" i="7" a="1"/>
  <c r="F85" i="7" a="1"/>
  <c r="L52" i="9" a="1"/>
  <c r="F87" i="7" a="1"/>
  <c r="E88" i="7" a="1"/>
  <c r="L53" i="9" a="1"/>
  <c r="M64" i="9" a="1"/>
  <c r="K88" i="9" a="1"/>
  <c r="E87" i="7" a="1"/>
  <c r="M55" i="9" a="1"/>
  <c r="L71" i="9" a="1"/>
  <c r="K88" i="7" a="1"/>
  <c r="J55" i="9" a="1"/>
  <c r="J85" i="9" a="1"/>
  <c r="G66" i="9" a="1"/>
  <c r="I89" i="7" a="1"/>
  <c r="H86" i="9" a="1"/>
  <c r="H83" i="7" a="1"/>
  <c r="K70" i="9" a="1"/>
  <c r="C75" i="7" a="1"/>
  <c r="C83" i="7" a="1"/>
  <c r="C70" i="7" a="1"/>
  <c r="C67" i="7" a="1"/>
  <c r="L84" i="7" a="1"/>
  <c r="I65" i="9" a="1"/>
  <c r="F71" i="9" a="1"/>
  <c r="C87" i="7" a="1"/>
  <c r="G88" i="9" a="1"/>
  <c r="C48" i="9" a="1"/>
  <c r="J66" i="9" a="1"/>
  <c r="I71" i="9" a="1"/>
  <c r="E75" i="9" a="1"/>
  <c r="E91" i="9" a="1"/>
  <c r="J72" i="9" a="1"/>
  <c r="E90" i="7" a="1"/>
  <c r="H70" i="9" a="1"/>
  <c r="L91" i="7" a="1"/>
  <c r="K52" i="9" a="1"/>
  <c r="E53" i="9" a="1"/>
  <c r="H89" i="7" a="1"/>
  <c r="L70" i="9" a="1"/>
  <c r="L82" i="7" a="1"/>
  <c r="H88" i="7" a="1"/>
  <c r="F90" i="7" a="1"/>
  <c r="L68" i="9" a="1"/>
  <c r="M71" i="9" a="1"/>
  <c r="F83" i="9" a="1"/>
  <c r="I88" i="7" a="1"/>
  <c r="K57" i="9" a="1"/>
  <c r="K91" i="9" a="1"/>
  <c r="E91" i="7" a="1"/>
  <c r="L84" i="9" a="1"/>
  <c r="M83" i="7" a="1"/>
  <c r="L82" i="9" a="1"/>
  <c r="C56" i="9" a="1"/>
  <c r="K87" i="9" a="1"/>
  <c r="L85" i="7" a="1"/>
  <c r="M90" i="9" a="1"/>
  <c r="C82" i="7" a="1"/>
  <c r="C90" i="7" a="1"/>
  <c r="C88" i="7" a="1"/>
  <c r="C68" i="7" a="1"/>
  <c r="L49" i="9" a="1"/>
  <c r="J86" i="9" a="1"/>
  <c r="C91" i="7" a="1"/>
  <c r="G52" i="9" a="1"/>
  <c r="F53" i="9" a="1"/>
  <c r="F68" i="9" a="1"/>
  <c r="K71" i="9" a="1"/>
  <c r="G75" i="9" a="1"/>
  <c r="G91" i="9" a="1"/>
  <c r="K55" i="9" a="1"/>
  <c r="I48" i="9" a="1"/>
  <c r="C90" i="9" a="1"/>
  <c r="I72" i="9" a="1"/>
  <c r="I69" i="9" a="1"/>
  <c r="M86" i="9" a="1"/>
  <c r="M66" i="9" a="1"/>
  <c r="M91" i="9" a="1"/>
  <c r="L51" i="9" a="1"/>
  <c r="C73" i="9" a="1"/>
  <c r="L90" i="9" a="1"/>
  <c r="K64" i="9" a="1"/>
  <c r="H65" i="9" a="1"/>
  <c r="E83" i="9" a="1"/>
  <c r="H85" i="7" a="1"/>
  <c r="M57" i="9" a="1"/>
  <c r="I54" i="9" a="1"/>
  <c r="J53" i="9" a="1"/>
  <c r="K86" i="9" a="1"/>
  <c r="J89" i="7" a="1"/>
  <c r="C74" i="9" a="1"/>
  <c r="C51" i="9" a="1"/>
  <c r="J67" i="9" a="1"/>
  <c r="F85" i="9" a="1"/>
  <c r="M90" i="7" a="1"/>
  <c r="C74" i="7" a="1"/>
  <c r="C85" i="7" a="1"/>
  <c r="C71" i="7" a="1"/>
  <c r="F88" i="7" a="1"/>
  <c r="C55" i="9" a="1"/>
  <c r="C70" i="9" a="1"/>
  <c r="G73" i="9" a="1"/>
  <c r="M75" i="9" a="1"/>
  <c r="E71" i="9" a="1"/>
  <c r="F83" i="7" a="1"/>
  <c r="C50" i="9" a="1"/>
  <c r="I85" i="7" a="1"/>
  <c r="G74" i="9" a="1"/>
  <c r="H85" i="9" a="1"/>
  <c r="E64" i="9" a="1"/>
  <c r="H64" i="9" a="1"/>
  <c r="K67" i="9" a="1"/>
  <c r="G84" i="9" a="1"/>
  <c r="I50" i="9" a="1"/>
  <c r="G89" i="9" a="1"/>
  <c r="K56" i="9" a="1"/>
  <c r="J65" i="9" a="1"/>
  <c r="H86" i="7" a="1"/>
  <c r="M86" i="7" a="1"/>
  <c r="G68" i="9" a="1"/>
  <c r="K83" i="9" a="1"/>
  <c r="E85" i="7" a="1"/>
  <c r="E55" i="9" a="1"/>
  <c r="M91" i="7" a="1"/>
  <c r="C86" i="7" a="1"/>
  <c r="J53" i="7" a="1"/>
  <c r="J70" i="7" a="1"/>
  <c r="G64" i="7" a="1"/>
  <c r="I68" i="7" a="1"/>
  <c r="I67" i="7" a="1"/>
  <c r="H57" i="7" a="1"/>
  <c r="M66" i="7" a="1"/>
  <c r="I64" i="7" a="1"/>
  <c r="M57" i="7" a="1"/>
  <c r="L73" i="7" a="1"/>
  <c r="F65" i="7" a="1"/>
  <c r="J55" i="7" a="1"/>
  <c r="F73" i="7" a="1"/>
  <c r="E69" i="7" a="1"/>
  <c r="F57" i="7" a="1"/>
  <c r="H48" i="7" a="1"/>
  <c r="I56" i="7" a="1"/>
  <c r="J73" i="7" a="1"/>
  <c r="E55" i="7" a="1"/>
  <c r="G49" i="7" a="1"/>
  <c r="G69" i="7" a="1"/>
  <c r="K65" i="7" a="1"/>
  <c r="K64" i="7" a="1"/>
  <c r="E54" i="7" a="1"/>
  <c r="H52" i="7" a="1"/>
  <c r="H68" i="7" a="1"/>
  <c r="K56" i="7" a="1"/>
  <c r="C54" i="7" a="1"/>
  <c r="C48" i="7" a="1"/>
  <c r="I55" i="7" a="1"/>
  <c r="E48" i="7" a="1"/>
  <c r="K48" i="7" a="1"/>
  <c r="G55" i="7" a="1"/>
  <c r="M54" i="7" a="1"/>
  <c r="G72" i="7" a="1"/>
  <c r="L71" i="7" a="1"/>
  <c r="F66" i="7" a="1"/>
  <c r="G68" i="7" a="1"/>
  <c r="G71" i="7" a="1"/>
  <c r="L52" i="7" a="1"/>
  <c r="L65" i="7" a="1"/>
  <c r="G73" i="7" a="1"/>
  <c r="K71" i="7" a="1"/>
  <c r="E71" i="7" a="1"/>
  <c r="L57" i="7" a="1"/>
  <c r="E73" i="7" a="1"/>
  <c r="H66" i="7" a="1"/>
  <c r="M52" i="7" a="1"/>
  <c r="J48" i="7" a="1"/>
  <c r="C52" i="7" a="1"/>
  <c r="H56" i="7" a="1"/>
  <c r="L55" i="7" a="1"/>
  <c r="K72" i="7" a="1"/>
  <c r="I53" i="7" a="1"/>
  <c r="K52" i="7" a="1"/>
  <c r="I49" i="7" a="1"/>
  <c r="E57" i="7" a="1"/>
  <c r="J72" i="7" a="1"/>
  <c r="G56" i="7" a="1"/>
  <c r="H53" i="7" a="1"/>
  <c r="L50" i="7" a="1"/>
  <c r="E56" i="7" a="1"/>
  <c r="M53" i="7" a="1"/>
  <c r="F69" i="7" a="1"/>
  <c r="J67" i="7" a="1"/>
  <c r="K53" i="7" a="1"/>
  <c r="I57" i="7" a="1"/>
  <c r="J54" i="7" a="1"/>
  <c r="E53" i="7" a="1"/>
  <c r="G53" i="7" a="1"/>
  <c r="L56" i="7" a="1"/>
  <c r="L48" i="7" a="1"/>
  <c r="K69" i="7" a="1"/>
  <c r="I70" i="7" a="1"/>
  <c r="F51" i="7" a="1"/>
  <c r="I72" i="7" a="1"/>
  <c r="M72" i="7" a="1"/>
  <c r="K57" i="7" a="1"/>
  <c r="E67" i="7" a="1"/>
  <c r="G70" i="7" a="1"/>
  <c r="E52" i="7" a="1"/>
  <c r="E68" i="7" a="1"/>
  <c r="I69" i="7" a="1"/>
  <c r="M69" i="7" a="1"/>
  <c r="M51" i="7" a="1"/>
  <c r="H54" i="7" a="1"/>
  <c r="J49" i="7" a="1"/>
  <c r="F55" i="7" a="1"/>
  <c r="L70" i="7" a="1"/>
  <c r="L53" i="7" a="1"/>
  <c r="E64" i="7" a="1"/>
  <c r="L68" i="7" a="1"/>
  <c r="H67" i="7" a="1"/>
  <c r="G57" i="7" a="1"/>
  <c r="I52" i="7" a="1"/>
  <c r="L72" i="7" a="1"/>
  <c r="I51" i="7" a="1"/>
  <c r="M55" i="7" a="1"/>
  <c r="H69" i="7" a="1"/>
  <c r="H71" i="7" a="1"/>
  <c r="E49" i="7" a="1"/>
  <c r="F70" i="7" a="1"/>
  <c r="H65" i="7" a="1"/>
  <c r="L51" i="7" a="1"/>
  <c r="I65" i="7" a="1"/>
  <c r="L49" i="7" a="1"/>
  <c r="M48" i="7" a="1"/>
  <c r="K73" i="7" a="1"/>
  <c r="G52" i="7" a="1"/>
  <c r="K54" i="7" a="1"/>
  <c r="F64" i="7" a="1"/>
  <c r="H64" i="7" a="1"/>
  <c r="H49" i="7" a="1"/>
  <c r="I66" i="7" a="1"/>
  <c r="F48" i="7" a="1"/>
  <c r="K49" i="7" a="1"/>
  <c r="F56" i="7" a="1"/>
  <c r="M65" i="7" a="1"/>
  <c r="G48" i="7" a="1"/>
  <c r="M71" i="7" a="1"/>
  <c r="F54" i="7" a="1"/>
  <c r="M70" i="7" a="1"/>
  <c r="L67" i="7" a="1"/>
  <c r="M73" i="7" a="1"/>
  <c r="E66" i="7" a="1"/>
  <c r="K66" i="7" a="1"/>
  <c r="C55" i="7" a="1"/>
  <c r="L64" i="7" a="1"/>
  <c r="K67" i="7" a="1"/>
  <c r="M68" i="7" a="1"/>
  <c r="J50" i="7" a="1"/>
  <c r="J51" i="7" a="1"/>
  <c r="K70" i="7" a="1"/>
  <c r="K50" i="7" a="1"/>
  <c r="H55" i="7" a="1"/>
  <c r="G54" i="7" a="1"/>
  <c r="L66" i="7" a="1"/>
  <c r="J57" i="7" a="1"/>
  <c r="G50" i="7" a="1"/>
  <c r="J71" i="7" a="1"/>
  <c r="M49" i="7" a="1"/>
  <c r="L69" i="7" a="1"/>
  <c r="K55" i="7" a="1"/>
  <c r="C53" i="7" a="1"/>
  <c r="J69" i="7" a="1"/>
  <c r="F53" i="7" a="1"/>
  <c r="C50" i="7" a="1"/>
  <c r="J68" i="7" a="1"/>
  <c r="G67" i="7" a="1"/>
  <c r="F72" i="7" a="1"/>
  <c r="E65" i="7" a="1"/>
  <c r="J66" i="7" a="1"/>
  <c r="H73" i="7" a="1"/>
  <c r="M50" i="7" a="1"/>
  <c r="F68" i="7" a="1"/>
  <c r="K68" i="7" a="1"/>
  <c r="J52" i="7" a="1"/>
  <c r="I54" i="7" a="1"/>
  <c r="C49" i="7" a="1"/>
  <c r="H70" i="7" a="1"/>
  <c r="E72" i="7" a="1"/>
  <c r="H72" i="7" a="1"/>
  <c r="F50" i="7" a="1"/>
  <c r="I71" i="7" a="1"/>
  <c r="F71" i="7" a="1"/>
  <c r="F49" i="7" a="1"/>
  <c r="M64" i="7" a="1"/>
  <c r="E70" i="7" a="1"/>
  <c r="M67" i="7" a="1"/>
  <c r="C66" i="7" a="1"/>
  <c r="G51" i="7" a="1"/>
  <c r="C57" i="7" a="1"/>
  <c r="J65" i="7" a="1"/>
  <c r="I48" i="7" a="1"/>
  <c r="C64" i="7" a="1"/>
  <c r="F67" i="7" a="1"/>
  <c r="M56" i="7" a="1"/>
  <c r="J64" i="7" a="1"/>
  <c r="F52" i="7" a="1"/>
  <c r="H50" i="7" a="1"/>
  <c r="I50" i="7" a="1"/>
  <c r="E50" i="7" a="1"/>
  <c r="G66" i="7" a="1"/>
  <c r="L54" i="7" a="1"/>
  <c r="I73" i="7" a="1"/>
  <c r="E51" i="7" a="1"/>
  <c r="C51" i="7" a="1"/>
  <c r="C65" i="7" a="1"/>
  <c r="C56" i="7" a="1"/>
  <c r="H51" i="7" a="1"/>
  <c r="J56" i="7" a="1"/>
  <c r="G65" i="7" a="1"/>
  <c r="K51" i="7" a="1"/>
  <c r="L74" i="7" a="1"/>
  <c r="K74" i="7" a="1"/>
  <c r="E75" i="7" a="1"/>
  <c r="J75" i="7" a="1"/>
  <c r="J74" i="7" a="1"/>
  <c r="H75" i="7" a="1"/>
  <c r="L75" i="7" a="1"/>
  <c r="E74" i="7" a="1"/>
  <c r="I75" i="7" a="1"/>
  <c r="F74" i="7" a="1"/>
  <c r="M75" i="7" a="1"/>
  <c r="G75" i="7" a="1"/>
  <c r="K75" i="7" a="1"/>
  <c r="I74" i="7" a="1"/>
  <c r="M74" i="7" a="1"/>
  <c r="H74" i="7" a="1"/>
  <c r="F75" i="7" a="1"/>
  <c r="G74" i="7" a="1"/>
  <c r="G74" i="7" l="1"/>
  <c r="F75" i="7"/>
  <c r="H74" i="7"/>
  <c r="M74" i="7"/>
  <c r="I74" i="7"/>
  <c r="K75" i="7"/>
  <c r="G75" i="7"/>
  <c r="M75" i="7"/>
  <c r="F74" i="7"/>
  <c r="I75" i="7"/>
  <c r="E74" i="7"/>
  <c r="L75" i="7"/>
  <c r="H75" i="7"/>
  <c r="J74" i="7"/>
  <c r="J75" i="7"/>
  <c r="E75" i="7"/>
  <c r="K74" i="7"/>
  <c r="L74" i="7"/>
  <c r="K51" i="7"/>
  <c r="AI51" i="7" s="1"/>
  <c r="G65" i="7"/>
  <c r="J56" i="7"/>
  <c r="AH56" i="7" s="1"/>
  <c r="H51" i="7"/>
  <c r="AF51" i="7" s="1"/>
  <c r="C56" i="7"/>
  <c r="C65" i="7"/>
  <c r="AM65" i="7" s="1"/>
  <c r="C51" i="7"/>
  <c r="E51" i="7"/>
  <c r="I73" i="7"/>
  <c r="L54" i="7"/>
  <c r="AJ54" i="7" s="1"/>
  <c r="G66" i="7"/>
  <c r="E50" i="7"/>
  <c r="I50" i="7"/>
  <c r="AG50" i="7" s="1"/>
  <c r="H50" i="7"/>
  <c r="AF50" i="7" s="1"/>
  <c r="F52" i="7"/>
  <c r="AD52" i="7" s="1"/>
  <c r="J64" i="7"/>
  <c r="M56" i="7"/>
  <c r="AK56" i="7" s="1"/>
  <c r="F67" i="7"/>
  <c r="C64" i="7"/>
  <c r="AM64" i="7" s="1"/>
  <c r="I48" i="7"/>
  <c r="J65" i="7"/>
  <c r="C57" i="7"/>
  <c r="G51" i="7"/>
  <c r="AE51" i="7" s="1"/>
  <c r="C66" i="7"/>
  <c r="AM66" i="7" s="1"/>
  <c r="M67" i="7"/>
  <c r="E70" i="7"/>
  <c r="M64" i="7"/>
  <c r="F49" i="7"/>
  <c r="AD49" i="7" s="1"/>
  <c r="F71" i="7"/>
  <c r="I71" i="7"/>
  <c r="F50" i="7"/>
  <c r="AD50" i="7" s="1"/>
  <c r="H72" i="7"/>
  <c r="E72" i="7"/>
  <c r="H70" i="7"/>
  <c r="C49" i="7"/>
  <c r="I54" i="7"/>
  <c r="AG54" i="7" s="1"/>
  <c r="J52" i="7"/>
  <c r="AH52" i="7" s="1"/>
  <c r="K68" i="7"/>
  <c r="F68" i="7"/>
  <c r="M50" i="7"/>
  <c r="AK50" i="7" s="1"/>
  <c r="H73" i="7"/>
  <c r="J66" i="7"/>
  <c r="E65" i="7"/>
  <c r="F72" i="7"/>
  <c r="G67" i="7"/>
  <c r="J68" i="7"/>
  <c r="C50" i="7"/>
  <c r="F53" i="7"/>
  <c r="AD53" i="7" s="1"/>
  <c r="J69" i="7"/>
  <c r="C53" i="7"/>
  <c r="K55" i="7"/>
  <c r="AI55" i="7" s="1"/>
  <c r="L69" i="7"/>
  <c r="M49" i="7"/>
  <c r="AK49" i="7" s="1"/>
  <c r="J71" i="7"/>
  <c r="G50" i="7"/>
  <c r="AE50" i="7" s="1"/>
  <c r="J57" i="7"/>
  <c r="AH57" i="7" s="1"/>
  <c r="L66" i="7"/>
  <c r="G54" i="7"/>
  <c r="AE54" i="7" s="1"/>
  <c r="H55" i="7"/>
  <c r="AF55" i="7" s="1"/>
  <c r="K50" i="7"/>
  <c r="AI50" i="7" s="1"/>
  <c r="K70" i="7"/>
  <c r="J51" i="7"/>
  <c r="AH51" i="7" s="1"/>
  <c r="J50" i="7"/>
  <c r="AH50" i="7" s="1"/>
  <c r="M68" i="7"/>
  <c r="K67" i="7"/>
  <c r="L64" i="7"/>
  <c r="C55" i="7"/>
  <c r="K66" i="7"/>
  <c r="E66" i="7"/>
  <c r="M73" i="7"/>
  <c r="L67" i="7"/>
  <c r="M70" i="7"/>
  <c r="F54" i="7"/>
  <c r="AD54" i="7" s="1"/>
  <c r="M71" i="7"/>
  <c r="G48" i="7"/>
  <c r="M65" i="7"/>
  <c r="F56" i="7"/>
  <c r="AD56" i="7" s="1"/>
  <c r="K49" i="7"/>
  <c r="AI49" i="7" s="1"/>
  <c r="F48" i="7"/>
  <c r="I66" i="7"/>
  <c r="H49" i="7"/>
  <c r="AF49" i="7" s="1"/>
  <c r="H64" i="7"/>
  <c r="F64" i="7"/>
  <c r="K54" i="7"/>
  <c r="AI54" i="7" s="1"/>
  <c r="G52" i="7"/>
  <c r="AE52" i="7" s="1"/>
  <c r="K73" i="7"/>
  <c r="M48" i="7"/>
  <c r="L49" i="7"/>
  <c r="AJ49" i="7" s="1"/>
  <c r="I65" i="7"/>
  <c r="L51" i="7"/>
  <c r="AJ51" i="7" s="1"/>
  <c r="H65" i="7"/>
  <c r="F70" i="7"/>
  <c r="E49" i="7"/>
  <c r="H71" i="7"/>
  <c r="H69" i="7"/>
  <c r="M55" i="7"/>
  <c r="AK55" i="7" s="1"/>
  <c r="I51" i="7"/>
  <c r="AG51" i="7" s="1"/>
  <c r="L72" i="7"/>
  <c r="I52" i="7"/>
  <c r="AG52" i="7" s="1"/>
  <c r="G57" i="7"/>
  <c r="AE57" i="7" s="1"/>
  <c r="H67" i="7"/>
  <c r="L68" i="7"/>
  <c r="E64" i="7"/>
  <c r="L53" i="7"/>
  <c r="AJ53" i="7" s="1"/>
  <c r="L70" i="7"/>
  <c r="F55" i="7"/>
  <c r="AD55" i="7" s="1"/>
  <c r="J49" i="7"/>
  <c r="AH49" i="7" s="1"/>
  <c r="H54" i="7"/>
  <c r="AF54" i="7" s="1"/>
  <c r="M51" i="7"/>
  <c r="AK51" i="7" s="1"/>
  <c r="M69" i="7"/>
  <c r="I69" i="7"/>
  <c r="E68" i="7"/>
  <c r="E52" i="7"/>
  <c r="G70" i="7"/>
  <c r="E67" i="7"/>
  <c r="K57" i="7"/>
  <c r="AI57" i="7" s="1"/>
  <c r="M72" i="7"/>
  <c r="I72" i="7"/>
  <c r="F51" i="7"/>
  <c r="AD51" i="7" s="1"/>
  <c r="I70" i="7"/>
  <c r="K69" i="7"/>
  <c r="L48" i="7"/>
  <c r="L56" i="7"/>
  <c r="AJ56" i="7" s="1"/>
  <c r="G53" i="7"/>
  <c r="AE53" i="7" s="1"/>
  <c r="E53" i="7"/>
  <c r="J54" i="7"/>
  <c r="AH54" i="7" s="1"/>
  <c r="I57" i="7"/>
  <c r="AG57" i="7" s="1"/>
  <c r="K53" i="7"/>
  <c r="AI53" i="7" s="1"/>
  <c r="J67" i="7"/>
  <c r="F69" i="7"/>
  <c r="M53" i="7"/>
  <c r="AK53" i="7" s="1"/>
  <c r="E56" i="7"/>
  <c r="L50" i="7"/>
  <c r="AJ50" i="7" s="1"/>
  <c r="H53" i="7"/>
  <c r="AF53" i="7" s="1"/>
  <c r="G56" i="7"/>
  <c r="AE56" i="7" s="1"/>
  <c r="J72" i="7"/>
  <c r="E57" i="7"/>
  <c r="I49" i="7"/>
  <c r="AG49" i="7" s="1"/>
  <c r="K52" i="7"/>
  <c r="AI52" i="7" s="1"/>
  <c r="I53" i="7"/>
  <c r="AG53" i="7" s="1"/>
  <c r="K72" i="7"/>
  <c r="L55" i="7"/>
  <c r="AJ55" i="7" s="1"/>
  <c r="H56" i="7"/>
  <c r="AF56" i="7" s="1"/>
  <c r="C52" i="7"/>
  <c r="J48" i="7"/>
  <c r="M52" i="7"/>
  <c r="AK52" i="7" s="1"/>
  <c r="H66" i="7"/>
  <c r="E73" i="7"/>
  <c r="L57" i="7"/>
  <c r="AJ57" i="7" s="1"/>
  <c r="E71" i="7"/>
  <c r="K71" i="7"/>
  <c r="G73" i="7"/>
  <c r="L65" i="7"/>
  <c r="L52" i="7"/>
  <c r="AJ52" i="7" s="1"/>
  <c r="G71" i="7"/>
  <c r="G68" i="7"/>
  <c r="F66" i="7"/>
  <c r="L71" i="7"/>
  <c r="G72" i="7"/>
  <c r="M54" i="7"/>
  <c r="AK54" i="7" s="1"/>
  <c r="G55" i="7"/>
  <c r="AE55" i="7" s="1"/>
  <c r="K48" i="7"/>
  <c r="E48" i="7"/>
  <c r="I55" i="7"/>
  <c r="AG55" i="7" s="1"/>
  <c r="C48" i="7"/>
  <c r="C54" i="7"/>
  <c r="K56" i="7"/>
  <c r="AI56" i="7" s="1"/>
  <c r="H68" i="7"/>
  <c r="H52" i="7"/>
  <c r="AF52" i="7" s="1"/>
  <c r="E54" i="7"/>
  <c r="K64" i="7"/>
  <c r="K65" i="7"/>
  <c r="G69" i="7"/>
  <c r="G49" i="7"/>
  <c r="AE49" i="7" s="1"/>
  <c r="E55" i="7"/>
  <c r="J73" i="7"/>
  <c r="I56" i="7"/>
  <c r="AG56" i="7" s="1"/>
  <c r="H48" i="7"/>
  <c r="F57" i="7"/>
  <c r="AD57" i="7" s="1"/>
  <c r="E69" i="7"/>
  <c r="F73" i="7"/>
  <c r="J55" i="7"/>
  <c r="AH55" i="7" s="1"/>
  <c r="F65" i="7"/>
  <c r="L73" i="7"/>
  <c r="M57" i="7"/>
  <c r="AK57" i="7" s="1"/>
  <c r="I64" i="7"/>
  <c r="M66" i="7"/>
  <c r="H57" i="7"/>
  <c r="AF57" i="7" s="1"/>
  <c r="I67" i="7"/>
  <c r="I68" i="7"/>
  <c r="G64" i="7"/>
  <c r="J70" i="7"/>
  <c r="J53" i="7"/>
  <c r="AH53" i="7" s="1"/>
  <c r="C86" i="7"/>
  <c r="AM80" i="7" s="1"/>
  <c r="M91" i="7"/>
  <c r="E55" i="9"/>
  <c r="E85" i="7"/>
  <c r="K83" i="9"/>
  <c r="AI83" i="9" s="1"/>
  <c r="G68" i="9"/>
  <c r="AE68" i="9" s="1"/>
  <c r="M86" i="7"/>
  <c r="H86" i="7"/>
  <c r="J65" i="9"/>
  <c r="AH65" i="9" s="1"/>
  <c r="K56" i="9"/>
  <c r="AI56" i="9" s="1"/>
  <c r="G89" i="9"/>
  <c r="AE89" i="9" s="1"/>
  <c r="I50" i="9"/>
  <c r="AG50" i="9" s="1"/>
  <c r="G84" i="9"/>
  <c r="AE84" i="9" s="1"/>
  <c r="K67" i="9"/>
  <c r="AI67" i="9" s="1"/>
  <c r="H64" i="9"/>
  <c r="E64" i="9"/>
  <c r="H85" i="9"/>
  <c r="AF85" i="9" s="1"/>
  <c r="G74" i="9"/>
  <c r="AE74" i="9" s="1"/>
  <c r="I85" i="7"/>
  <c r="C50" i="9"/>
  <c r="F83" i="7"/>
  <c r="E71" i="9"/>
  <c r="M75" i="9"/>
  <c r="AK75" i="9" s="1"/>
  <c r="G73" i="9"/>
  <c r="AE73" i="9" s="1"/>
  <c r="C70" i="9"/>
  <c r="C55" i="9"/>
  <c r="F88" i="7"/>
  <c r="C71" i="7"/>
  <c r="AM71" i="7" s="1"/>
  <c r="C85" i="7"/>
  <c r="AM79" i="7" s="1"/>
  <c r="C74" i="7"/>
  <c r="AM74" i="7" s="1"/>
  <c r="M90" i="7"/>
  <c r="F85" i="9"/>
  <c r="AD85" i="9" s="1"/>
  <c r="J67" i="9"/>
  <c r="AH67" i="9" s="1"/>
  <c r="C51" i="9"/>
  <c r="C74" i="9"/>
  <c r="J89" i="7"/>
  <c r="K86" i="9"/>
  <c r="AI86" i="9" s="1"/>
  <c r="J53" i="9"/>
  <c r="AH53" i="9" s="1"/>
  <c r="I54" i="9"/>
  <c r="AG54" i="9" s="1"/>
  <c r="M57" i="9"/>
  <c r="AK57" i="9" s="1"/>
  <c r="H85" i="7"/>
  <c r="E83" i="9"/>
  <c r="H65" i="9"/>
  <c r="AF65" i="9" s="1"/>
  <c r="K64" i="9"/>
  <c r="L90" i="9"/>
  <c r="AJ90" i="9" s="1"/>
  <c r="C73" i="9"/>
  <c r="L51" i="9"/>
  <c r="AJ51" i="9" s="1"/>
  <c r="M91" i="9"/>
  <c r="AK91" i="9" s="1"/>
  <c r="M66" i="9"/>
  <c r="AK66" i="9" s="1"/>
  <c r="M86" i="9"/>
  <c r="AK86" i="9" s="1"/>
  <c r="I69" i="9"/>
  <c r="AG69" i="9" s="1"/>
  <c r="I72" i="9"/>
  <c r="AG72" i="9" s="1"/>
  <c r="C90" i="9"/>
  <c r="I48" i="9"/>
  <c r="K55" i="9"/>
  <c r="AI55" i="9" s="1"/>
  <c r="G91" i="9"/>
  <c r="AE91" i="9" s="1"/>
  <c r="G75" i="9"/>
  <c r="AE75" i="9" s="1"/>
  <c r="K71" i="9"/>
  <c r="AI71" i="9" s="1"/>
  <c r="F68" i="9"/>
  <c r="AD68" i="9" s="1"/>
  <c r="F53" i="9"/>
  <c r="AD53" i="9" s="1"/>
  <c r="G52" i="9"/>
  <c r="AE52" i="9" s="1"/>
  <c r="C91" i="7"/>
  <c r="AM85" i="7" s="1"/>
  <c r="J86" i="9"/>
  <c r="AH86" i="9" s="1"/>
  <c r="L49" i="9"/>
  <c r="AJ49" i="9" s="1"/>
  <c r="C68" i="7"/>
  <c r="AM68" i="7" s="1"/>
  <c r="C88" i="7"/>
  <c r="AM82" i="7" s="1"/>
  <c r="C90" i="7"/>
  <c r="AM84" i="7" s="1"/>
  <c r="C82" i="7"/>
  <c r="AM76" i="7" s="1"/>
  <c r="M90" i="9"/>
  <c r="AK90" i="9" s="1"/>
  <c r="L85" i="7"/>
  <c r="K87" i="9"/>
  <c r="AI87" i="9" s="1"/>
  <c r="C56" i="9"/>
  <c r="L82" i="9"/>
  <c r="M83" i="7"/>
  <c r="L84" i="9"/>
  <c r="AJ84" i="9" s="1"/>
  <c r="E91" i="7"/>
  <c r="K91" i="9"/>
  <c r="AI91" i="9" s="1"/>
  <c r="K57" i="9"/>
  <c r="AI57" i="9" s="1"/>
  <c r="I88" i="7"/>
  <c r="F83" i="9"/>
  <c r="AD83" i="9" s="1"/>
  <c r="M71" i="9"/>
  <c r="AK71" i="9" s="1"/>
  <c r="L68" i="9"/>
  <c r="AJ68" i="9" s="1"/>
  <c r="F90" i="7"/>
  <c r="H88" i="7"/>
  <c r="L82" i="7"/>
  <c r="L70" i="9"/>
  <c r="AJ70" i="9" s="1"/>
  <c r="H89" i="7"/>
  <c r="E53" i="9"/>
  <c r="K52" i="9"/>
  <c r="AI52" i="9" s="1"/>
  <c r="L91" i="7"/>
  <c r="H70" i="9"/>
  <c r="AF70" i="9" s="1"/>
  <c r="E90" i="7"/>
  <c r="J72" i="9"/>
  <c r="AH72" i="9" s="1"/>
  <c r="E91" i="9"/>
  <c r="E75" i="9"/>
  <c r="I71" i="9"/>
  <c r="AG71" i="9" s="1"/>
  <c r="J66" i="9"/>
  <c r="AH66" i="9" s="1"/>
  <c r="C48" i="9"/>
  <c r="G88" i="9"/>
  <c r="AE88" i="9" s="1"/>
  <c r="C87" i="7"/>
  <c r="AM81" i="7" s="1"/>
  <c r="F71" i="9"/>
  <c r="AD71" i="9" s="1"/>
  <c r="I65" i="9"/>
  <c r="AG65" i="9" s="1"/>
  <c r="L84" i="7"/>
  <c r="C67" i="7"/>
  <c r="AM67" i="7" s="1"/>
  <c r="C70" i="7"/>
  <c r="AM70" i="7" s="1"/>
  <c r="C83" i="7"/>
  <c r="AM77" i="7" s="1"/>
  <c r="C75" i="7"/>
  <c r="AM75" i="7" s="1"/>
  <c r="K70" i="9"/>
  <c r="AI70" i="9" s="1"/>
  <c r="H83" i="7"/>
  <c r="H86" i="9"/>
  <c r="AF86" i="9" s="1"/>
  <c r="I89" i="7"/>
  <c r="G66" i="9"/>
  <c r="AE66" i="9" s="1"/>
  <c r="J85" i="9"/>
  <c r="AH85" i="9" s="1"/>
  <c r="J55" i="9"/>
  <c r="AH55" i="9" s="1"/>
  <c r="K88" i="7"/>
  <c r="L71" i="9"/>
  <c r="AJ71" i="9" s="1"/>
  <c r="M55" i="9"/>
  <c r="AK55" i="9" s="1"/>
  <c r="E87" i="7"/>
  <c r="K88" i="9"/>
  <c r="AI88" i="9" s="1"/>
  <c r="M64" i="9"/>
  <c r="L53" i="9"/>
  <c r="AJ53" i="9" s="1"/>
  <c r="E88" i="7"/>
  <c r="F87" i="7"/>
  <c r="L52" i="9"/>
  <c r="AJ52" i="9" s="1"/>
  <c r="F85" i="7"/>
  <c r="M84" i="7"/>
  <c r="C68" i="9"/>
  <c r="L83" i="9"/>
  <c r="AJ83" i="9" s="1"/>
  <c r="G83" i="7"/>
  <c r="L48" i="9"/>
  <c r="J83" i="7"/>
  <c r="H71" i="9"/>
  <c r="AF71" i="9" s="1"/>
  <c r="G69" i="9"/>
  <c r="AE69" i="9" s="1"/>
  <c r="C53" i="9"/>
  <c r="K54" i="9"/>
  <c r="AI54" i="9" s="1"/>
  <c r="L55" i="9"/>
  <c r="AJ55" i="9" s="1"/>
  <c r="L87" i="7"/>
  <c r="I87" i="9"/>
  <c r="AG87" i="9" s="1"/>
  <c r="G86" i="9"/>
  <c r="AE86" i="9" s="1"/>
  <c r="E85" i="9"/>
  <c r="I90" i="7"/>
  <c r="M88" i="7"/>
  <c r="K85" i="7"/>
  <c r="G65" i="9"/>
  <c r="AE65" i="9" s="1"/>
  <c r="F56" i="9"/>
  <c r="AD56" i="9" s="1"/>
  <c r="E69" i="9"/>
  <c r="F90" i="9"/>
  <c r="AD90" i="9" s="1"/>
  <c r="F57" i="9"/>
  <c r="AD57" i="9" s="1"/>
  <c r="C57" i="9"/>
  <c r="M74" i="9"/>
  <c r="AK74" i="9" s="1"/>
  <c r="F55" i="9"/>
  <c r="AD55" i="9" s="1"/>
  <c r="G56" i="9"/>
  <c r="AE56" i="9" s="1"/>
  <c r="E56" i="9"/>
  <c r="K66" i="9"/>
  <c r="AI66" i="9" s="1"/>
  <c r="G54" i="9"/>
  <c r="AE54" i="9" s="1"/>
  <c r="J52" i="9"/>
  <c r="AH52" i="9" s="1"/>
  <c r="H52" i="9"/>
  <c r="AF52" i="9" s="1"/>
  <c r="C49" i="9"/>
  <c r="C72" i="7"/>
  <c r="AM72" i="7" s="1"/>
  <c r="C73" i="7"/>
  <c r="AM73" i="7" s="1"/>
  <c r="C84" i="7"/>
  <c r="AM78" i="7" s="1"/>
  <c r="C69" i="7"/>
  <c r="AM69" i="7" s="1"/>
  <c r="C89" i="7"/>
  <c r="AM83" i="7" s="1"/>
  <c r="E88" i="9"/>
  <c r="J91" i="7"/>
  <c r="J71" i="9"/>
  <c r="AH71" i="9" s="1"/>
  <c r="G55" i="9"/>
  <c r="AE55" i="9" s="1"/>
  <c r="H54" i="9"/>
  <c r="AF54" i="9" s="1"/>
  <c r="H50" i="9"/>
  <c r="AF50" i="9" s="1"/>
  <c r="I86" i="7"/>
  <c r="I53" i="9"/>
  <c r="AG53" i="9" s="1"/>
  <c r="H84" i="9"/>
  <c r="AF84" i="9" s="1"/>
  <c r="K82" i="7"/>
  <c r="H84" i="7"/>
  <c r="H48" i="9"/>
  <c r="H72" i="9"/>
  <c r="AF72" i="9" s="1"/>
  <c r="M82" i="7"/>
  <c r="I49" i="9"/>
  <c r="AG49" i="9" s="1"/>
  <c r="F66" i="9"/>
  <c r="AD66" i="9" s="1"/>
  <c r="J64" i="9"/>
  <c r="M54" i="9"/>
  <c r="AK54" i="9" s="1"/>
  <c r="E73" i="9"/>
  <c r="J88" i="7"/>
  <c r="H49" i="9"/>
  <c r="AF49" i="9" s="1"/>
  <c r="L64" i="9"/>
  <c r="G49" i="9"/>
  <c r="AE49" i="9" s="1"/>
  <c r="I82" i="9"/>
  <c r="F86" i="9"/>
  <c r="AD86" i="9" s="1"/>
  <c r="M87" i="7"/>
  <c r="H91" i="9"/>
  <c r="AF91" i="9" s="1"/>
  <c r="F89" i="9"/>
  <c r="AD89" i="9" s="1"/>
  <c r="G87" i="7"/>
  <c r="I84" i="7"/>
  <c r="G67" i="9"/>
  <c r="AE67" i="9" s="1"/>
  <c r="E66" i="9"/>
  <c r="G84" i="7"/>
  <c r="I87" i="7"/>
  <c r="E54" i="9"/>
  <c r="I75" i="9"/>
  <c r="AG75" i="9" s="1"/>
  <c r="I83" i="9"/>
  <c r="AG83" i="9" s="1"/>
  <c r="I74" i="9"/>
  <c r="AG74" i="9" s="1"/>
  <c r="E82" i="9"/>
  <c r="I55" i="9"/>
  <c r="AG55" i="9" s="1"/>
  <c r="F75" i="9"/>
  <c r="AD75" i="9" s="1"/>
  <c r="J73" i="9"/>
  <c r="AH73" i="9" s="1"/>
  <c r="H73" i="9"/>
  <c r="AF73" i="9" s="1"/>
  <c r="F64" i="9"/>
  <c r="J87" i="7"/>
  <c r="I82" i="7"/>
  <c r="H82" i="7"/>
  <c r="I52" i="9"/>
  <c r="AG52" i="9" s="1"/>
  <c r="M69" i="9"/>
  <c r="AK69" i="9" s="1"/>
  <c r="C71" i="9"/>
  <c r="J83" i="9"/>
  <c r="AH83" i="9" s="1"/>
  <c r="G91" i="7"/>
  <c r="K84" i="7"/>
  <c r="G89" i="7"/>
  <c r="F69" i="9"/>
  <c r="AD69" i="9" s="1"/>
  <c r="E67" i="9"/>
  <c r="F91" i="9"/>
  <c r="AD91" i="9" s="1"/>
  <c r="H68" i="9"/>
  <c r="AF68" i="9" s="1"/>
  <c r="L57" i="9"/>
  <c r="AJ57" i="9" s="1"/>
  <c r="C64" i="9"/>
  <c r="L56" i="9"/>
  <c r="AJ56" i="9" s="1"/>
  <c r="I70" i="9"/>
  <c r="AG70" i="9" s="1"/>
  <c r="I90" i="9"/>
  <c r="AG90" i="9" s="1"/>
  <c r="L87" i="9"/>
  <c r="AJ87" i="9" s="1"/>
  <c r="G87" i="9"/>
  <c r="AE87" i="9" s="1"/>
  <c r="J51" i="9"/>
  <c r="AH51" i="9" s="1"/>
  <c r="M84" i="9"/>
  <c r="AK84" i="9" s="1"/>
  <c r="G83" i="9"/>
  <c r="AE83" i="9" s="1"/>
  <c r="L75" i="9"/>
  <c r="AJ75" i="9" s="1"/>
  <c r="F87" i="9"/>
  <c r="AD87" i="9" s="1"/>
  <c r="I88" i="9"/>
  <c r="AG88" i="9" s="1"/>
  <c r="C86" i="9"/>
  <c r="G57" i="9"/>
  <c r="AE57" i="9" s="1"/>
  <c r="M82" i="9"/>
  <c r="I84" i="9"/>
  <c r="AG84" i="9" s="1"/>
  <c r="L73" i="9"/>
  <c r="AJ73" i="9" s="1"/>
  <c r="L86" i="7"/>
  <c r="J86" i="7"/>
  <c r="E89" i="7"/>
  <c r="E72" i="9"/>
  <c r="F51" i="9"/>
  <c r="AD51" i="9" s="1"/>
  <c r="M68" i="9"/>
  <c r="AK68" i="9" s="1"/>
  <c r="I57" i="9"/>
  <c r="AG57" i="9" s="1"/>
  <c r="M53" i="9"/>
  <c r="AK53" i="9" s="1"/>
  <c r="F82" i="7"/>
  <c r="H91" i="7"/>
  <c r="M49" i="9"/>
  <c r="AK49" i="9" s="1"/>
  <c r="E48" i="9"/>
  <c r="G71" i="9"/>
  <c r="AE71" i="9" s="1"/>
  <c r="F49" i="9"/>
  <c r="AD49" i="9" s="1"/>
  <c r="M85" i="9"/>
  <c r="AK85" i="9" s="1"/>
  <c r="C83" i="9"/>
  <c r="J82" i="9"/>
  <c r="K73" i="9"/>
  <c r="AI73" i="9" s="1"/>
  <c r="G53" i="9"/>
  <c r="AE53" i="9" s="1"/>
  <c r="E52" i="9"/>
  <c r="K51" i="9"/>
  <c r="AI51" i="9" s="1"/>
  <c r="M52" i="9"/>
  <c r="AK52" i="9" s="1"/>
  <c r="E50" i="9"/>
  <c r="F67" i="9"/>
  <c r="AD67" i="9" s="1"/>
  <c r="C67" i="9"/>
  <c r="H88" i="9"/>
  <c r="AF88" i="9" s="1"/>
  <c r="G82" i="9"/>
  <c r="K49" i="9"/>
  <c r="AI49" i="9" s="1"/>
  <c r="M85" i="7"/>
  <c r="I68" i="9"/>
  <c r="AG68" i="9" s="1"/>
  <c r="E82" i="7"/>
  <c r="M56" i="9"/>
  <c r="AK56" i="9" s="1"/>
  <c r="C91" i="9"/>
  <c r="E86" i="7"/>
  <c r="L90" i="7"/>
  <c r="I51" i="9"/>
  <c r="AG51" i="9" s="1"/>
  <c r="C82" i="9"/>
  <c r="M89" i="7"/>
  <c r="J84" i="9"/>
  <c r="AH84" i="9" s="1"/>
  <c r="J88" i="9"/>
  <c r="AH88" i="9" s="1"/>
  <c r="K84" i="9"/>
  <c r="AI84" i="9" s="1"/>
  <c r="G51" i="9"/>
  <c r="AE51" i="9" s="1"/>
  <c r="H87" i="9"/>
  <c r="AF87" i="9" s="1"/>
  <c r="J90" i="9"/>
  <c r="AH90" i="9" s="1"/>
  <c r="M67" i="9"/>
  <c r="AK67" i="9" s="1"/>
  <c r="L88" i="9"/>
  <c r="AJ88" i="9" s="1"/>
  <c r="F88" i="9"/>
  <c r="AD88" i="9" s="1"/>
  <c r="C88" i="9"/>
  <c r="L65" i="9"/>
  <c r="AJ65" i="9" s="1"/>
  <c r="G85" i="7"/>
  <c r="L83" i="7"/>
  <c r="J82" i="7"/>
  <c r="F82" i="9"/>
  <c r="C75" i="9"/>
  <c r="L50" i="9"/>
  <c r="AJ50" i="9" s="1"/>
  <c r="J70" i="9"/>
  <c r="AH70" i="9" s="1"/>
  <c r="K83" i="7"/>
  <c r="F89" i="7"/>
  <c r="E84" i="7"/>
  <c r="I85" i="9"/>
  <c r="AG85" i="9" s="1"/>
  <c r="H55" i="9"/>
  <c r="AF55" i="9" s="1"/>
  <c r="F73" i="9"/>
  <c r="AD73" i="9" s="1"/>
  <c r="J69" i="9"/>
  <c r="AH69" i="9" s="1"/>
  <c r="C84" i="9"/>
  <c r="M73" i="9"/>
  <c r="AK73" i="9" s="1"/>
  <c r="K75" i="9"/>
  <c r="AI75" i="9" s="1"/>
  <c r="E74" i="9"/>
  <c r="L66" i="9"/>
  <c r="AJ66" i="9" s="1"/>
  <c r="C66" i="9"/>
  <c r="F65" i="9"/>
  <c r="AD65" i="9" s="1"/>
  <c r="M65" i="9"/>
  <c r="AK65" i="9" s="1"/>
  <c r="J56" i="9"/>
  <c r="AH56" i="9" s="1"/>
  <c r="L54" i="9"/>
  <c r="AJ54" i="9" s="1"/>
  <c r="C54" i="9"/>
  <c r="E49" i="9"/>
  <c r="H53" i="9"/>
  <c r="AF53" i="9" s="1"/>
  <c r="K53" i="9"/>
  <c r="AI53" i="9" s="1"/>
  <c r="M51" i="9"/>
  <c r="AK51" i="9" s="1"/>
  <c r="K50" i="9"/>
  <c r="AI50" i="9" s="1"/>
  <c r="G50" i="9"/>
  <c r="AE50" i="9" s="1"/>
  <c r="H56" i="9"/>
  <c r="AF56" i="9" s="1"/>
  <c r="L89" i="7"/>
  <c r="L88" i="7"/>
  <c r="I83" i="7"/>
  <c r="J57" i="9"/>
  <c r="AH57" i="9" s="1"/>
  <c r="H66" i="9"/>
  <c r="AF66" i="9" s="1"/>
  <c r="I86" i="9"/>
  <c r="AG86" i="9" s="1"/>
  <c r="J49" i="9"/>
  <c r="AH49" i="9" s="1"/>
  <c r="J90" i="7"/>
  <c r="H87" i="7"/>
  <c r="G90" i="7"/>
  <c r="K65" i="9"/>
  <c r="AI65" i="9" s="1"/>
  <c r="E84" i="9"/>
  <c r="K69" i="9"/>
  <c r="AI69" i="9" s="1"/>
  <c r="L85" i="9"/>
  <c r="AJ85" i="9" s="1"/>
  <c r="F84" i="9"/>
  <c r="AD84" i="9" s="1"/>
  <c r="H82" i="9"/>
  <c r="H74" i="9"/>
  <c r="AF74" i="9" s="1"/>
  <c r="K68" i="9"/>
  <c r="AI68" i="9" s="1"/>
  <c r="C52" i="9"/>
  <c r="F48" i="9"/>
  <c r="K48" i="9"/>
  <c r="I56" i="9"/>
  <c r="AG56" i="9" s="1"/>
  <c r="M89" i="9"/>
  <c r="AK89" i="9" s="1"/>
  <c r="H90" i="9"/>
  <c r="AF90" i="9" s="1"/>
  <c r="E89" i="9"/>
  <c r="M87" i="9"/>
  <c r="AK87" i="9" s="1"/>
  <c r="C87" i="9"/>
  <c r="F84" i="7"/>
  <c r="E87" i="9"/>
  <c r="H57" i="9"/>
  <c r="AF57" i="9" s="1"/>
  <c r="K87" i="7"/>
  <c r="I66" i="9"/>
  <c r="AG66" i="9" s="1"/>
  <c r="K90" i="7"/>
  <c r="G48" i="9"/>
  <c r="I67" i="9"/>
  <c r="AG67" i="9" s="1"/>
  <c r="F86" i="7"/>
  <c r="I73" i="9"/>
  <c r="AG73" i="9" s="1"/>
  <c r="L67" i="9"/>
  <c r="AJ67" i="9" s="1"/>
  <c r="I64" i="9"/>
  <c r="E83" i="7"/>
  <c r="M48" i="9"/>
  <c r="E86" i="9"/>
  <c r="M83" i="9"/>
  <c r="AK83" i="9" s="1"/>
  <c r="F74" i="9"/>
  <c r="AD74" i="9" s="1"/>
  <c r="M72" i="9"/>
  <c r="AK72" i="9" s="1"/>
  <c r="F54" i="9"/>
  <c r="AD54" i="9" s="1"/>
  <c r="H67" i="9"/>
  <c r="AF67" i="9" s="1"/>
  <c r="F52" i="9"/>
  <c r="AD52" i="9" s="1"/>
  <c r="E51" i="9"/>
  <c r="J50" i="9"/>
  <c r="AH50" i="9" s="1"/>
  <c r="H51" i="9"/>
  <c r="AF51" i="9" s="1"/>
  <c r="G86" i="7"/>
  <c r="G82" i="7"/>
  <c r="H75" i="9"/>
  <c r="AF75" i="9" s="1"/>
  <c r="F70" i="9"/>
  <c r="AD70" i="9" s="1"/>
  <c r="C89" i="9"/>
  <c r="L69" i="9"/>
  <c r="AJ69" i="9" s="1"/>
  <c r="C69" i="9"/>
  <c r="I91" i="7"/>
  <c r="K91" i="7"/>
  <c r="K86" i="7"/>
  <c r="L91" i="9"/>
  <c r="AJ91" i="9" s="1"/>
  <c r="K74" i="9"/>
  <c r="AI74" i="9" s="1"/>
  <c r="J68" i="9"/>
  <c r="AH68" i="9" s="1"/>
  <c r="K82" i="9"/>
  <c r="K85" i="9"/>
  <c r="AI85" i="9" s="1"/>
  <c r="G85" i="9"/>
  <c r="AE85" i="9" s="1"/>
  <c r="H83" i="9"/>
  <c r="AF83" i="9" s="1"/>
  <c r="J75" i="9"/>
  <c r="AH75" i="9" s="1"/>
  <c r="L74" i="9"/>
  <c r="AJ74" i="9" s="1"/>
  <c r="J74" i="9"/>
  <c r="AH74" i="9" s="1"/>
  <c r="G64" i="9"/>
  <c r="L72" i="9"/>
  <c r="AJ72" i="9" s="1"/>
  <c r="F72" i="9"/>
  <c r="AD72" i="9" s="1"/>
  <c r="C72" i="9"/>
  <c r="K89" i="9"/>
  <c r="AI89" i="9" s="1"/>
  <c r="C65" i="9"/>
  <c r="K72" i="9"/>
  <c r="AI72" i="9" s="1"/>
  <c r="G72" i="9"/>
  <c r="AE72" i="9" s="1"/>
  <c r="M70" i="9"/>
  <c r="AK70" i="9" s="1"/>
  <c r="G70" i="9"/>
  <c r="AE70" i="9" s="1"/>
  <c r="E70" i="9"/>
  <c r="M50" i="9"/>
  <c r="AK50" i="9" s="1"/>
  <c r="J85" i="7"/>
  <c r="G88" i="7"/>
  <c r="H90" i="7"/>
  <c r="L86" i="9"/>
  <c r="AJ86" i="9" s="1"/>
  <c r="J87" i="9"/>
  <c r="AH87" i="9" s="1"/>
  <c r="E68" i="9"/>
  <c r="H69" i="9"/>
  <c r="AF69" i="9" s="1"/>
  <c r="K89" i="7"/>
  <c r="J84" i="7"/>
  <c r="F91" i="7"/>
  <c r="E57" i="9"/>
  <c r="I89" i="9"/>
  <c r="AG89" i="9" s="1"/>
  <c r="F50" i="9"/>
  <c r="AD50" i="9" s="1"/>
  <c r="J48" i="9"/>
  <c r="J91" i="9"/>
  <c r="AH91" i="9" s="1"/>
  <c r="L89" i="9"/>
  <c r="AJ89" i="9" s="1"/>
  <c r="G90" i="9"/>
  <c r="AE90" i="9" s="1"/>
  <c r="C85" i="9"/>
  <c r="J89" i="9"/>
  <c r="AH89" i="9" s="1"/>
  <c r="H89" i="9"/>
  <c r="AF89" i="9" s="1"/>
  <c r="E65" i="9"/>
  <c r="K90" i="9"/>
  <c r="AI90" i="9" s="1"/>
  <c r="E90" i="9"/>
  <c r="M88" i="9"/>
  <c r="AK88" i="9" s="1"/>
  <c r="I91" i="9"/>
  <c r="AG91" i="9" s="1"/>
  <c r="J54" i="9"/>
  <c r="AH54" i="9" s="1"/>
  <c r="AH48" i="9" l="1"/>
  <c r="J59" i="9"/>
  <c r="J58" i="9"/>
  <c r="AP83" i="7"/>
  <c r="AD89" i="7"/>
  <c r="AQ79" i="7"/>
  <c r="AE85" i="7"/>
  <c r="AK89" i="7"/>
  <c r="AW83" i="7"/>
  <c r="AK82" i="9"/>
  <c r="M92" i="9"/>
  <c r="M93" i="9"/>
  <c r="AQ83" i="7"/>
  <c r="AE89" i="7"/>
  <c r="I92" i="7"/>
  <c r="AG82" i="7"/>
  <c r="I93" i="7"/>
  <c r="AS76" i="7"/>
  <c r="AW76" i="7"/>
  <c r="M93" i="7"/>
  <c r="AK82" i="7"/>
  <c r="M92" i="7"/>
  <c r="AG90" i="7"/>
  <c r="AS84" i="7"/>
  <c r="AJ82" i="9"/>
  <c r="L93" i="9"/>
  <c r="L92" i="9"/>
  <c r="H58" i="7"/>
  <c r="AF48" i="7"/>
  <c r="H59" i="7"/>
  <c r="AI48" i="7"/>
  <c r="K58" i="7"/>
  <c r="K59" i="7"/>
  <c r="AP69" i="7"/>
  <c r="AD69" i="7"/>
  <c r="L58" i="7"/>
  <c r="AJ48" i="7"/>
  <c r="L59" i="7"/>
  <c r="AG72" i="7"/>
  <c r="AS72" i="7"/>
  <c r="AQ70" i="7"/>
  <c r="AE70" i="7"/>
  <c r="AW69" i="7"/>
  <c r="AK69" i="7"/>
  <c r="AK73" i="7"/>
  <c r="AW73" i="7"/>
  <c r="AT71" i="7"/>
  <c r="AH71" i="7"/>
  <c r="AH68" i="7"/>
  <c r="AT68" i="7"/>
  <c r="AH66" i="7"/>
  <c r="AT66" i="7"/>
  <c r="AF70" i="7"/>
  <c r="AR70" i="7"/>
  <c r="AC70" i="7"/>
  <c r="AO70" i="7"/>
  <c r="N70" i="7"/>
  <c r="AX70" i="7" s="1"/>
  <c r="O70" i="7"/>
  <c r="AY70" i="7" s="1"/>
  <c r="AD67" i="7"/>
  <c r="AP67" i="7"/>
  <c r="O75" i="7"/>
  <c r="AY75" i="7" s="1"/>
  <c r="AO75" i="7"/>
  <c r="N75" i="7"/>
  <c r="AX75" i="7" s="1"/>
  <c r="AC75" i="7"/>
  <c r="AK74" i="7"/>
  <c r="AW74" i="7"/>
  <c r="AT78" i="7"/>
  <c r="AH84" i="7"/>
  <c r="AT79" i="7"/>
  <c r="AH85" i="7"/>
  <c r="AQ80" i="7"/>
  <c r="AE86" i="7"/>
  <c r="O83" i="7"/>
  <c r="AY77" i="7" s="1"/>
  <c r="AC83" i="7"/>
  <c r="AO77" i="7"/>
  <c r="N83" i="7"/>
  <c r="AX77" i="7" s="1"/>
  <c r="AD86" i="7"/>
  <c r="AP80" i="7"/>
  <c r="AP78" i="7"/>
  <c r="AD84" i="7"/>
  <c r="F59" i="9"/>
  <c r="F58" i="9"/>
  <c r="AD48" i="9"/>
  <c r="AF82" i="9"/>
  <c r="H92" i="9"/>
  <c r="H93" i="9"/>
  <c r="AC84" i="9"/>
  <c r="N84" i="9"/>
  <c r="O84" i="9"/>
  <c r="AH90" i="7"/>
  <c r="AT84" i="7"/>
  <c r="AI83" i="7"/>
  <c r="AU77" i="7"/>
  <c r="F92" i="9"/>
  <c r="F93" i="9"/>
  <c r="AD82" i="9"/>
  <c r="AK85" i="7"/>
  <c r="AW79" i="7"/>
  <c r="AH82" i="9"/>
  <c r="J92" i="9"/>
  <c r="J93" i="9"/>
  <c r="AD82" i="7"/>
  <c r="AP76" i="7"/>
  <c r="F92" i="7"/>
  <c r="F93" i="7"/>
  <c r="AJ86" i="7"/>
  <c r="AV80" i="7"/>
  <c r="AI84" i="7"/>
  <c r="AU78" i="7"/>
  <c r="AT81" i="7"/>
  <c r="AH87" i="7"/>
  <c r="AE84" i="7"/>
  <c r="AQ78" i="7"/>
  <c r="AQ81" i="7"/>
  <c r="AE87" i="7"/>
  <c r="AH64" i="9"/>
  <c r="J77" i="9"/>
  <c r="J76" i="9"/>
  <c r="AC88" i="9"/>
  <c r="N88" i="9"/>
  <c r="O88" i="9"/>
  <c r="AC85" i="9"/>
  <c r="N85" i="9"/>
  <c r="O85" i="9"/>
  <c r="AK64" i="9"/>
  <c r="M76" i="9"/>
  <c r="M77" i="9"/>
  <c r="AO84" i="7"/>
  <c r="O90" i="7"/>
  <c r="AY84" i="7" s="1"/>
  <c r="N90" i="7"/>
  <c r="AX84" i="7" s="1"/>
  <c r="AC90" i="7"/>
  <c r="AC53" i="9"/>
  <c r="O53" i="9"/>
  <c r="N53" i="9"/>
  <c r="AR82" i="7"/>
  <c r="AF88" i="7"/>
  <c r="N91" i="7"/>
  <c r="AX85" i="7" s="1"/>
  <c r="O91" i="7"/>
  <c r="AY85" i="7" s="1"/>
  <c r="AC91" i="7"/>
  <c r="AO85" i="7"/>
  <c r="AI64" i="9"/>
  <c r="K77" i="9"/>
  <c r="K76" i="9"/>
  <c r="AT83" i="7"/>
  <c r="AH89" i="7"/>
  <c r="O64" i="9"/>
  <c r="E77" i="9"/>
  <c r="AC64" i="9"/>
  <c r="E76" i="9"/>
  <c r="Z18" i="9"/>
  <c r="N64" i="9"/>
  <c r="AR80" i="7"/>
  <c r="AF86" i="7"/>
  <c r="AO79" i="7"/>
  <c r="N85" i="7"/>
  <c r="AX79" i="7" s="1"/>
  <c r="AC85" i="7"/>
  <c r="O85" i="7"/>
  <c r="AY79" i="7" s="1"/>
  <c r="AS67" i="7"/>
  <c r="AG67" i="7"/>
  <c r="AD73" i="7"/>
  <c r="AP73" i="7"/>
  <c r="AE69" i="7"/>
  <c r="AQ69" i="7"/>
  <c r="AD66" i="7"/>
  <c r="AP66" i="7"/>
  <c r="AJ65" i="7"/>
  <c r="AV65" i="7"/>
  <c r="AH48" i="7"/>
  <c r="J58" i="7"/>
  <c r="J59" i="7"/>
  <c r="AI72" i="7"/>
  <c r="AU72" i="7"/>
  <c r="N57" i="7"/>
  <c r="AC57" i="7"/>
  <c r="O57" i="7"/>
  <c r="AH67" i="7"/>
  <c r="AT67" i="7"/>
  <c r="AC53" i="7"/>
  <c r="O53" i="7"/>
  <c r="N53" i="7"/>
  <c r="AI69" i="7"/>
  <c r="AU69" i="7"/>
  <c r="AK72" i="7"/>
  <c r="AW72" i="7"/>
  <c r="N52" i="7"/>
  <c r="AC52" i="7"/>
  <c r="O52" i="7"/>
  <c r="AV70" i="7"/>
  <c r="AJ70" i="7"/>
  <c r="AF67" i="7"/>
  <c r="AR67" i="7"/>
  <c r="AC49" i="7"/>
  <c r="N49" i="7"/>
  <c r="O49" i="7"/>
  <c r="X25" i="7" s="1" a="1"/>
  <c r="X25" i="7" s="1"/>
  <c r="AG65" i="7"/>
  <c r="AS65" i="7"/>
  <c r="AC66" i="7"/>
  <c r="AO66" i="7"/>
  <c r="O66" i="7"/>
  <c r="AY66" i="7" s="1"/>
  <c r="N66" i="7"/>
  <c r="AX66" i="7" s="1"/>
  <c r="AU67" i="7"/>
  <c r="AI67" i="7"/>
  <c r="AI70" i="7"/>
  <c r="AU70" i="7"/>
  <c r="AJ66" i="7"/>
  <c r="AV66" i="7"/>
  <c r="AH69" i="7"/>
  <c r="AT69" i="7"/>
  <c r="AE67" i="7"/>
  <c r="AQ67" i="7"/>
  <c r="AF73" i="7"/>
  <c r="AR73" i="7"/>
  <c r="O72" i="7"/>
  <c r="AY72" i="7" s="1"/>
  <c r="N72" i="7"/>
  <c r="AX72" i="7" s="1"/>
  <c r="AC72" i="7"/>
  <c r="AO72" i="7"/>
  <c r="AD71" i="7"/>
  <c r="AP71" i="7"/>
  <c r="AW67" i="7"/>
  <c r="AK67" i="7"/>
  <c r="AH65" i="7"/>
  <c r="AT65" i="7"/>
  <c r="AG73" i="7"/>
  <c r="AS73" i="7"/>
  <c r="AT75" i="7"/>
  <c r="AH75" i="7"/>
  <c r="N74" i="7"/>
  <c r="AX74" i="7" s="1"/>
  <c r="O74" i="7"/>
  <c r="AY74" i="7" s="1"/>
  <c r="AC74" i="7"/>
  <c r="AO74" i="7"/>
  <c r="AQ75" i="7"/>
  <c r="AE75" i="7"/>
  <c r="AR74" i="7"/>
  <c r="AF74" i="7"/>
  <c r="AF87" i="7"/>
  <c r="AR81" i="7"/>
  <c r="N86" i="7"/>
  <c r="AX80" i="7" s="1"/>
  <c r="AC86" i="7"/>
  <c r="O86" i="7"/>
  <c r="AY80" i="7" s="1"/>
  <c r="AO80" i="7"/>
  <c r="AF91" i="7"/>
  <c r="AR85" i="7"/>
  <c r="AT80" i="7"/>
  <c r="AH86" i="7"/>
  <c r="AS81" i="7"/>
  <c r="AG87" i="7"/>
  <c r="AK87" i="7"/>
  <c r="AW81" i="7"/>
  <c r="K93" i="7"/>
  <c r="K92" i="7"/>
  <c r="AI82" i="7"/>
  <c r="AU76" i="7"/>
  <c r="AJ87" i="7"/>
  <c r="AV81" i="7"/>
  <c r="AF85" i="7"/>
  <c r="AR79" i="7"/>
  <c r="AD83" i="7"/>
  <c r="AP77" i="7"/>
  <c r="AV71" i="7"/>
  <c r="AJ71" i="7"/>
  <c r="AJ68" i="7"/>
  <c r="AV68" i="7"/>
  <c r="AJ72" i="7"/>
  <c r="AV72" i="7"/>
  <c r="AF71" i="7"/>
  <c r="AR71" i="7"/>
  <c r="AI73" i="7"/>
  <c r="AU73" i="7"/>
  <c r="AF64" i="7"/>
  <c r="AR64" i="7"/>
  <c r="H76" i="7"/>
  <c r="H77" i="7"/>
  <c r="AK71" i="7"/>
  <c r="AW71" i="7"/>
  <c r="AJ64" i="7"/>
  <c r="AV64" i="7"/>
  <c r="L77" i="7"/>
  <c r="L76" i="7"/>
  <c r="AI68" i="7"/>
  <c r="AU68" i="7"/>
  <c r="AS71" i="7"/>
  <c r="AG71" i="7"/>
  <c r="AE65" i="7"/>
  <c r="AQ65" i="7"/>
  <c r="AJ75" i="7"/>
  <c r="AV75" i="7"/>
  <c r="O65" i="9"/>
  <c r="N65" i="9"/>
  <c r="AC65" i="9"/>
  <c r="AE64" i="9"/>
  <c r="G76" i="9"/>
  <c r="G77" i="9"/>
  <c r="AI91" i="7"/>
  <c r="AU85" i="7"/>
  <c r="AU81" i="7"/>
  <c r="AI87" i="7"/>
  <c r="AS77" i="7"/>
  <c r="AG83" i="7"/>
  <c r="J93" i="7"/>
  <c r="AH82" i="7"/>
  <c r="AT76" i="7"/>
  <c r="J92" i="7"/>
  <c r="AC52" i="9"/>
  <c r="O52" i="9"/>
  <c r="N52" i="9"/>
  <c r="AC48" i="9"/>
  <c r="E58" i="9"/>
  <c r="O48" i="9"/>
  <c r="Z11" i="9"/>
  <c r="E59" i="9"/>
  <c r="N48" i="9"/>
  <c r="AC72" i="9"/>
  <c r="O72" i="9"/>
  <c r="N72" i="9"/>
  <c r="AC67" i="9"/>
  <c r="O67" i="9"/>
  <c r="N67" i="9"/>
  <c r="AE91" i="7"/>
  <c r="AQ85" i="7"/>
  <c r="AD64" i="9"/>
  <c r="F76" i="9"/>
  <c r="F77" i="9"/>
  <c r="AC66" i="9"/>
  <c r="N66" i="9"/>
  <c r="O66" i="9"/>
  <c r="AG82" i="9"/>
  <c r="I92" i="9"/>
  <c r="I93" i="9"/>
  <c r="AT82" i="7"/>
  <c r="AH88" i="7"/>
  <c r="AF48" i="9"/>
  <c r="H58" i="9"/>
  <c r="H59" i="9"/>
  <c r="AI85" i="7"/>
  <c r="AU79" i="7"/>
  <c r="AT77" i="7"/>
  <c r="AH83" i="7"/>
  <c r="AD87" i="7"/>
  <c r="AP81" i="7"/>
  <c r="AI88" i="7"/>
  <c r="AU82" i="7"/>
  <c r="AG89" i="7"/>
  <c r="AS83" i="7"/>
  <c r="AV78" i="7"/>
  <c r="AJ84" i="7"/>
  <c r="AC75" i="9"/>
  <c r="N75" i="9"/>
  <c r="O75" i="9"/>
  <c r="AR83" i="7"/>
  <c r="AF89" i="7"/>
  <c r="AP84" i="7"/>
  <c r="AD90" i="7"/>
  <c r="AG88" i="7"/>
  <c r="AS82" i="7"/>
  <c r="AK90" i="7"/>
  <c r="AW84" i="7"/>
  <c r="AP82" i="7"/>
  <c r="AD88" i="7"/>
  <c r="AG85" i="7"/>
  <c r="AS79" i="7"/>
  <c r="AF64" i="9"/>
  <c r="H76" i="9"/>
  <c r="H77" i="9"/>
  <c r="AW80" i="7"/>
  <c r="AK86" i="7"/>
  <c r="AC55" i="9"/>
  <c r="O55" i="9"/>
  <c r="N55" i="9"/>
  <c r="AT70" i="7"/>
  <c r="AH70" i="7"/>
  <c r="AV73" i="7"/>
  <c r="AJ73" i="7"/>
  <c r="N69" i="7"/>
  <c r="AX69" i="7" s="1"/>
  <c r="AO69" i="7"/>
  <c r="AC69" i="7"/>
  <c r="O69" i="7"/>
  <c r="AY69" i="7" s="1"/>
  <c r="AT73" i="7"/>
  <c r="AH73" i="7"/>
  <c r="AI65" i="7"/>
  <c r="AU65" i="7"/>
  <c r="AR68" i="7"/>
  <c r="AF68" i="7"/>
  <c r="AE68" i="7"/>
  <c r="AQ68" i="7"/>
  <c r="AE73" i="7"/>
  <c r="AQ73" i="7"/>
  <c r="N73" i="7"/>
  <c r="AX73" i="7" s="1"/>
  <c r="O73" i="7"/>
  <c r="AY73" i="7" s="1"/>
  <c r="AC73" i="7"/>
  <c r="AO73" i="7"/>
  <c r="AH72" i="7"/>
  <c r="AT72" i="7"/>
  <c r="O56" i="7"/>
  <c r="N56" i="7"/>
  <c r="AC56" i="7"/>
  <c r="AG70" i="7"/>
  <c r="AS70" i="7"/>
  <c r="O68" i="7"/>
  <c r="AY68" i="7" s="1"/>
  <c r="AO68" i="7"/>
  <c r="AC68" i="7"/>
  <c r="N68" i="7"/>
  <c r="AX68" i="7" s="1"/>
  <c r="AD70" i="7"/>
  <c r="AP70" i="7"/>
  <c r="AG66" i="7"/>
  <c r="AS66" i="7"/>
  <c r="AW65" i="7"/>
  <c r="AK65" i="7"/>
  <c r="AK70" i="7"/>
  <c r="AW70" i="7"/>
  <c r="AI66" i="7"/>
  <c r="AU66" i="7"/>
  <c r="AW68" i="7"/>
  <c r="AK68" i="7"/>
  <c r="AJ69" i="7"/>
  <c r="AV69" i="7"/>
  <c r="AD72" i="7"/>
  <c r="AP72" i="7"/>
  <c r="AF72" i="7"/>
  <c r="AR72" i="7"/>
  <c r="AG48" i="7"/>
  <c r="I59" i="7"/>
  <c r="I58" i="7"/>
  <c r="AH64" i="7"/>
  <c r="AT64" i="7"/>
  <c r="J77" i="7"/>
  <c r="J76" i="7"/>
  <c r="O50" i="7"/>
  <c r="AC50" i="7"/>
  <c r="N50" i="7"/>
  <c r="AC51" i="7"/>
  <c r="N51" i="7"/>
  <c r="O51" i="7"/>
  <c r="AJ74" i="7"/>
  <c r="AV74" i="7"/>
  <c r="AH74" i="7"/>
  <c r="AT74" i="7"/>
  <c r="AG75" i="7"/>
  <c r="AS75" i="7"/>
  <c r="AI75" i="7"/>
  <c r="AU75" i="7"/>
  <c r="AP75" i="7"/>
  <c r="AD75" i="7"/>
  <c r="AD91" i="7"/>
  <c r="AP85" i="7"/>
  <c r="AC68" i="9"/>
  <c r="N68" i="9"/>
  <c r="O68" i="9"/>
  <c r="AQ82" i="7"/>
  <c r="AE88" i="7"/>
  <c r="AI82" i="9"/>
  <c r="K93" i="9"/>
  <c r="K92" i="9"/>
  <c r="AU80" i="7"/>
  <c r="AI86" i="7"/>
  <c r="AE82" i="7"/>
  <c r="G93" i="7"/>
  <c r="AQ76" i="7"/>
  <c r="G92" i="7"/>
  <c r="AC51" i="9"/>
  <c r="N51" i="9"/>
  <c r="O51" i="9"/>
  <c r="M59" i="9"/>
  <c r="M58" i="9"/>
  <c r="AK48" i="9"/>
  <c r="AI90" i="7"/>
  <c r="AU84" i="7"/>
  <c r="AC87" i="9"/>
  <c r="N87" i="9"/>
  <c r="O87" i="9"/>
  <c r="AC89" i="9"/>
  <c r="O89" i="9"/>
  <c r="N89" i="9"/>
  <c r="K59" i="9"/>
  <c r="AI48" i="9"/>
  <c r="K58" i="9"/>
  <c r="AJ89" i="7"/>
  <c r="AV83" i="7"/>
  <c r="AG84" i="7"/>
  <c r="AS78" i="7"/>
  <c r="AJ64" i="9"/>
  <c r="L76" i="9"/>
  <c r="L77" i="9"/>
  <c r="AH91" i="7"/>
  <c r="AT85" i="7"/>
  <c r="AC56" i="9"/>
  <c r="N56" i="9"/>
  <c r="O56" i="9"/>
  <c r="AE83" i="7"/>
  <c r="AQ77" i="7"/>
  <c r="AP79" i="7"/>
  <c r="AD85" i="7"/>
  <c r="AF83" i="7"/>
  <c r="AR77" i="7"/>
  <c r="AJ82" i="7"/>
  <c r="L92" i="7"/>
  <c r="L93" i="7"/>
  <c r="AV76" i="7"/>
  <c r="AG68" i="7"/>
  <c r="AS68" i="7"/>
  <c r="AG64" i="7"/>
  <c r="AS64" i="7"/>
  <c r="I76" i="7"/>
  <c r="I77" i="7"/>
  <c r="AC54" i="7"/>
  <c r="O54" i="7"/>
  <c r="N54" i="7"/>
  <c r="AC71" i="7"/>
  <c r="N71" i="7"/>
  <c r="AX71" i="7" s="1"/>
  <c r="AO71" i="7"/>
  <c r="O71" i="7"/>
  <c r="AY71" i="7" s="1"/>
  <c r="AW75" i="7"/>
  <c r="AK75" i="7"/>
  <c r="AI89" i="7"/>
  <c r="AU83" i="7"/>
  <c r="AS85" i="7"/>
  <c r="AG91" i="7"/>
  <c r="I77" i="9"/>
  <c r="AG64" i="9"/>
  <c r="I76" i="9"/>
  <c r="AC90" i="9"/>
  <c r="O90" i="9"/>
  <c r="N90" i="9"/>
  <c r="N57" i="9"/>
  <c r="AC57" i="9"/>
  <c r="O57" i="9"/>
  <c r="AR84" i="7"/>
  <c r="AF90" i="7"/>
  <c r="AC70" i="9"/>
  <c r="N70" i="9"/>
  <c r="O70" i="9"/>
  <c r="AC86" i="9"/>
  <c r="N86" i="9"/>
  <c r="O86" i="9"/>
  <c r="AE48" i="9"/>
  <c r="G58" i="9"/>
  <c r="G59" i="9"/>
  <c r="AE90" i="7"/>
  <c r="AQ84" i="7"/>
  <c r="AJ88" i="7"/>
  <c r="AV82" i="7"/>
  <c r="AC49" i="9"/>
  <c r="N49" i="9"/>
  <c r="O49" i="9"/>
  <c r="AC74" i="9"/>
  <c r="N74" i="9"/>
  <c r="O74" i="9"/>
  <c r="O84" i="7"/>
  <c r="AY78" i="7" s="1"/>
  <c r="AC84" i="7"/>
  <c r="AO78" i="7"/>
  <c r="N84" i="7"/>
  <c r="AX78" i="7" s="1"/>
  <c r="AJ83" i="7"/>
  <c r="AV77" i="7"/>
  <c r="AJ90" i="7"/>
  <c r="AV84" i="7"/>
  <c r="E93" i="7"/>
  <c r="AC82" i="7"/>
  <c r="AO76" i="7"/>
  <c r="N82" i="7"/>
  <c r="O82" i="7"/>
  <c r="AY76" i="7" s="1"/>
  <c r="E92" i="7"/>
  <c r="AE82" i="9"/>
  <c r="G92" i="9"/>
  <c r="G93" i="9"/>
  <c r="AC50" i="9"/>
  <c r="N50" i="9"/>
  <c r="O50" i="9"/>
  <c r="AO83" i="7"/>
  <c r="AC89" i="7"/>
  <c r="N89" i="7"/>
  <c r="AX83" i="7" s="1"/>
  <c r="O89" i="7"/>
  <c r="AY83" i="7" s="1"/>
  <c r="H93" i="7"/>
  <c r="AR76" i="7"/>
  <c r="H92" i="7"/>
  <c r="AF82" i="7"/>
  <c r="AC82" i="9"/>
  <c r="N82" i="9"/>
  <c r="E93" i="9"/>
  <c r="O82" i="9"/>
  <c r="E92" i="9"/>
  <c r="AC54" i="9"/>
  <c r="O54" i="9"/>
  <c r="N54" i="9"/>
  <c r="AC73" i="9"/>
  <c r="O73" i="9"/>
  <c r="N73" i="9"/>
  <c r="AF84" i="7"/>
  <c r="AR78" i="7"/>
  <c r="AS80" i="7"/>
  <c r="AG86" i="7"/>
  <c r="AC69" i="9"/>
  <c r="O69" i="9"/>
  <c r="N69" i="9"/>
  <c r="AW82" i="7"/>
  <c r="AK88" i="7"/>
  <c r="AJ48" i="9"/>
  <c r="L58" i="9"/>
  <c r="L59" i="9"/>
  <c r="AW78" i="7"/>
  <c r="AK84" i="7"/>
  <c r="AO82" i="7"/>
  <c r="O88" i="7"/>
  <c r="AY82" i="7" s="1"/>
  <c r="N88" i="7"/>
  <c r="AX82" i="7" s="1"/>
  <c r="AC88" i="7"/>
  <c r="N87" i="7"/>
  <c r="AX81" i="7" s="1"/>
  <c r="O87" i="7"/>
  <c r="AY81" i="7" s="1"/>
  <c r="AC87" i="7"/>
  <c r="AO81" i="7"/>
  <c r="AC91" i="9"/>
  <c r="O91" i="9"/>
  <c r="N91" i="9"/>
  <c r="AV85" i="7"/>
  <c r="AJ91" i="7"/>
  <c r="AW77" i="7"/>
  <c r="AK83" i="7"/>
  <c r="AJ85" i="7"/>
  <c r="AV79" i="7"/>
  <c r="AG48" i="9"/>
  <c r="I59" i="9"/>
  <c r="I58" i="9"/>
  <c r="AC83" i="9"/>
  <c r="O83" i="9"/>
  <c r="N83" i="9"/>
  <c r="AC71" i="9"/>
  <c r="O71" i="9"/>
  <c r="N71" i="9"/>
  <c r="AW85" i="7"/>
  <c r="AK91" i="7"/>
  <c r="AQ64" i="7"/>
  <c r="AE64" i="7"/>
  <c r="G76" i="7"/>
  <c r="AK66" i="7"/>
  <c r="AW66" i="7"/>
  <c r="AD65" i="7"/>
  <c r="AP65" i="7"/>
  <c r="O55" i="7"/>
  <c r="AC55" i="7"/>
  <c r="N55" i="7"/>
  <c r="AI64" i="7"/>
  <c r="AU64" i="7"/>
  <c r="K76" i="7"/>
  <c r="K77" i="7"/>
  <c r="E59" i="7"/>
  <c r="O48" i="7"/>
  <c r="E58" i="7"/>
  <c r="Z11" i="7"/>
  <c r="AC48" i="7"/>
  <c r="N48" i="7"/>
  <c r="AQ72" i="7"/>
  <c r="AE72" i="7"/>
  <c r="AE71" i="7"/>
  <c r="AQ71" i="7"/>
  <c r="AI71" i="7"/>
  <c r="AU71" i="7"/>
  <c r="AR66" i="7"/>
  <c r="AF66" i="7"/>
  <c r="O67" i="7"/>
  <c r="AY67" i="7" s="1"/>
  <c r="AO67" i="7"/>
  <c r="AC67" i="7"/>
  <c r="N67" i="7"/>
  <c r="AX67" i="7" s="1"/>
  <c r="AG69" i="7"/>
  <c r="AS69" i="7"/>
  <c r="AC64" i="7"/>
  <c r="AO64" i="7"/>
  <c r="O64" i="7"/>
  <c r="AY64" i="7" s="1"/>
  <c r="N64" i="7"/>
  <c r="E77" i="7"/>
  <c r="E76" i="7"/>
  <c r="Z18" i="7"/>
  <c r="AF69" i="7"/>
  <c r="AR69" i="7"/>
  <c r="AF65" i="7"/>
  <c r="AR65" i="7"/>
  <c r="AK48" i="7"/>
  <c r="M59" i="7"/>
  <c r="M58" i="7"/>
  <c r="AD64" i="7"/>
  <c r="AP64" i="7"/>
  <c r="F76" i="7"/>
  <c r="F77" i="7"/>
  <c r="AD48" i="7"/>
  <c r="F59" i="7"/>
  <c r="F58" i="7"/>
  <c r="AE48" i="7"/>
  <c r="G58" i="7"/>
  <c r="G59" i="7"/>
  <c r="AJ67" i="7"/>
  <c r="AV67" i="7"/>
  <c r="AC65" i="7"/>
  <c r="O65" i="7"/>
  <c r="AY65" i="7" s="1"/>
  <c r="AO65" i="7"/>
  <c r="N65" i="7"/>
  <c r="AX65" i="7" s="1"/>
  <c r="AP68" i="7"/>
  <c r="AD68" i="7"/>
  <c r="AW64" i="7"/>
  <c r="AK64" i="7"/>
  <c r="M77" i="7"/>
  <c r="M76" i="7"/>
  <c r="AE66" i="7"/>
  <c r="AQ66" i="7"/>
  <c r="AI74" i="7"/>
  <c r="AU74" i="7"/>
  <c r="AR75" i="7"/>
  <c r="AF75" i="7"/>
  <c r="AD74" i="7"/>
  <c r="AP74" i="7"/>
  <c r="AS74" i="7"/>
  <c r="AG74" i="7"/>
  <c r="G77" i="7"/>
  <c r="AQ74" i="7"/>
  <c r="AE74" i="7"/>
  <c r="X11" i="7" l="1" a="1"/>
  <c r="X11" i="7" s="1"/>
  <c r="N92" i="9"/>
  <c r="O93" i="9" s="1"/>
  <c r="Z32" i="9"/>
  <c r="AX64" i="7"/>
  <c r="N76" i="7"/>
  <c r="O77" i="7" s="1"/>
  <c r="N58" i="7"/>
  <c r="O59" i="7" s="1"/>
  <c r="N58" i="9"/>
  <c r="O59" i="9" s="1"/>
  <c r="N76" i="9"/>
  <c r="O77" i="9" s="1"/>
  <c r="X32" i="7" a="1"/>
  <c r="X32" i="7" s="1"/>
  <c r="X18" i="7" a="1"/>
  <c r="X18" i="7" s="1"/>
  <c r="Z32" i="7"/>
  <c r="Z25" i="7"/>
  <c r="AX76" i="7"/>
  <c r="N92" i="7"/>
  <c r="O93" i="7" s="1"/>
  <c r="Z25" i="9"/>
</calcChain>
</file>

<file path=xl/comments1.xml><?xml version="1.0" encoding="utf-8"?>
<comments xmlns="http://schemas.openxmlformats.org/spreadsheetml/2006/main">
  <authors>
    <author>Vojtíšek Petr</author>
  </authors>
  <commentList>
    <comment ref="W11" authorId="0">
      <text>
        <r>
          <rPr>
            <b/>
            <sz val="12"/>
            <color indexed="81"/>
            <rFont val="Tahoma"/>
            <family val="2"/>
            <charset val="238"/>
          </rPr>
          <t>Výsledek je "Dana" (byť je shoda v nejvyšším náhozu), protože Dana má lepší výsledný průměr naž Tereza.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W18" authorId="0">
      <text>
        <r>
          <rPr>
            <b/>
            <sz val="12"/>
            <color indexed="81"/>
            <rFont val="Tahoma"/>
            <family val="2"/>
            <charset val="238"/>
          </rPr>
          <t>Výsledek je "Petr" (byť je shoda v nejvyšším náhozu), protože Petr má lepší výsledný průměr naž Jarda.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W25" authorId="0">
      <text>
        <r>
          <rPr>
            <b/>
            <sz val="12"/>
            <color indexed="81"/>
            <rFont val="Tahoma"/>
            <family val="2"/>
            <charset val="238"/>
          </rPr>
          <t>Výsledek je "Tereza" (byť je shoda v nejnižším náhozu), protože Tereza má horší výsledný průměr naž Dana.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W32" authorId="0">
      <text>
        <r>
          <rPr>
            <b/>
            <sz val="12"/>
            <color indexed="81"/>
            <rFont val="Tahoma"/>
            <family val="2"/>
            <charset val="238"/>
          </rPr>
          <t>Výsledek je "Jarda" (byť je shoda v nejnižším náhozu), protože Jarda má horší výsledný průměr naž Petr.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<sst xmlns="http://schemas.openxmlformats.org/spreadsheetml/2006/main" count="660" uniqueCount="174">
  <si>
    <t>Místo:</t>
  </si>
  <si>
    <t>Datum:</t>
  </si>
  <si>
    <t>Čas:</t>
  </si>
  <si>
    <t xml:space="preserve">Bowling a Relax centrum "Na Ovčíně" </t>
  </si>
  <si>
    <t>Rozpis účastníků na dráhy</t>
  </si>
  <si>
    <r>
      <t xml:space="preserve">DRÁHA </t>
    </r>
    <r>
      <rPr>
        <b/>
        <sz val="12"/>
        <color theme="1"/>
        <rFont val="Times New Roman"/>
        <family val="1"/>
        <charset val="238"/>
      </rPr>
      <t>č.5</t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</si>
  <si>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č.6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</si>
  <si>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č.7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</si>
  <si>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č.8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</si>
  <si>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č.9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</si>
  <si>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č.10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</si>
  <si>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DRÁHA </t>
    </r>
    <r>
      <rPr>
        <b/>
        <sz val="12"/>
        <color theme="1"/>
        <rFont val="Times New Roman"/>
        <family val="1"/>
        <charset val="238"/>
      </rPr>
      <t>č.11</t>
    </r>
    <r>
      <rPr>
        <sz val="11"/>
        <color theme="1"/>
        <rFont val="Calibri"/>
        <family val="2"/>
        <charset val="238"/>
        <scheme val="minor"/>
      </rPr>
      <t/>
    </r>
  </si>
  <si>
    <t>PČ</t>
  </si>
  <si>
    <t>1.</t>
  </si>
  <si>
    <t>2.</t>
  </si>
  <si>
    <t>3.</t>
  </si>
  <si>
    <t>4.</t>
  </si>
  <si>
    <t>účast potvrzena</t>
  </si>
  <si>
    <t>Baumgartl Jindřich</t>
  </si>
  <si>
    <t>Čermák Michal</t>
  </si>
  <si>
    <t>5.</t>
  </si>
  <si>
    <t>Hruboš Zdenek</t>
  </si>
  <si>
    <t>6.</t>
  </si>
  <si>
    <t>7.</t>
  </si>
  <si>
    <t>Hudec Jaroslav</t>
  </si>
  <si>
    <t>8.</t>
  </si>
  <si>
    <t>9.</t>
  </si>
  <si>
    <t>10.</t>
  </si>
  <si>
    <t>11.</t>
  </si>
  <si>
    <t>Kloták David</t>
  </si>
  <si>
    <t>12.</t>
  </si>
  <si>
    <t>13.</t>
  </si>
  <si>
    <t>14.</t>
  </si>
  <si>
    <t>15.</t>
  </si>
  <si>
    <t>16.</t>
  </si>
  <si>
    <t>Krištof René</t>
  </si>
  <si>
    <t>17.</t>
  </si>
  <si>
    <t>18.</t>
  </si>
  <si>
    <t>19.</t>
  </si>
  <si>
    <t>20.</t>
  </si>
  <si>
    <t>Mistolerová Jitka</t>
  </si>
  <si>
    <t>21.</t>
  </si>
  <si>
    <t>Psota Štefan</t>
  </si>
  <si>
    <t>22.</t>
  </si>
  <si>
    <t>23.</t>
  </si>
  <si>
    <t>24.</t>
  </si>
  <si>
    <t>25.</t>
  </si>
  <si>
    <t>26.</t>
  </si>
  <si>
    <t>Vojtíšek Petr</t>
  </si>
  <si>
    <t>27.</t>
  </si>
  <si>
    <t>28.</t>
  </si>
  <si>
    <t>29.</t>
  </si>
  <si>
    <t>30.</t>
  </si>
  <si>
    <r>
      <t xml:space="preserve">Jméno                                                                            </t>
    </r>
    <r>
      <rPr>
        <sz val="14"/>
        <color rgb="FFFF0000"/>
        <rFont val="Calibri"/>
        <family val="2"/>
        <charset val="238"/>
        <scheme val="minor"/>
      </rPr>
      <t>(červeně = oslovení)</t>
    </r>
  </si>
  <si>
    <t>Útvar / Odbor</t>
  </si>
  <si>
    <t>Vrbka Karel</t>
  </si>
  <si>
    <t>SPU Pha</t>
  </si>
  <si>
    <t>LP</t>
  </si>
  <si>
    <t>LOGC</t>
  </si>
  <si>
    <t>ŘPŘ</t>
  </si>
  <si>
    <t>-</t>
  </si>
  <si>
    <t>ANO</t>
  </si>
  <si>
    <t>Celkový počet účastníků / vybráno na ceny</t>
  </si>
  <si>
    <t>Hospa-Karolína</t>
  </si>
  <si>
    <t>1. hra</t>
  </si>
  <si>
    <t>2. hra</t>
  </si>
  <si>
    <t>3.hra</t>
  </si>
  <si>
    <t>4. hra</t>
  </si>
  <si>
    <t>5. hra</t>
  </si>
  <si>
    <t>6. hra</t>
  </si>
  <si>
    <t>Jméno</t>
  </si>
  <si>
    <t>SOUČET</t>
  </si>
  <si>
    <t>PRŮMĚR</t>
  </si>
  <si>
    <t>Za zápis na dráze zodpovídá:</t>
  </si>
  <si>
    <t>Ceny za umístění</t>
  </si>
  <si>
    <t>1. místo</t>
  </si>
  <si>
    <t>2. místo</t>
  </si>
  <si>
    <t>vybráno vs. ceny</t>
  </si>
  <si>
    <t>CELKEM ZAPLACENO ZA CENY</t>
  </si>
  <si>
    <t>???</t>
  </si>
  <si>
    <t>Havlíková Hana</t>
  </si>
  <si>
    <t>Psotová Lucie</t>
  </si>
  <si>
    <t>kat.</t>
  </si>
  <si>
    <t>Ž</t>
  </si>
  <si>
    <t>Počet účastníků bowlingového turnaje</t>
  </si>
  <si>
    <t>CELKOVÝ</t>
  </si>
  <si>
    <t>KATEGORIE ŽENY</t>
  </si>
  <si>
    <t>Pořadí</t>
  </si>
  <si>
    <t>31.</t>
  </si>
  <si>
    <t>32.</t>
  </si>
  <si>
    <t>Dvořáček David</t>
  </si>
  <si>
    <t>Kokeš Mirek</t>
  </si>
  <si>
    <t>27. prosince 2014 - sobota</t>
  </si>
  <si>
    <t>15:00 - 17:00 hod.</t>
  </si>
  <si>
    <t>NE</t>
  </si>
  <si>
    <t>Londin Jiří</t>
  </si>
  <si>
    <t>Počet hodin</t>
  </si>
  <si>
    <t>Cena za hodinu</t>
  </si>
  <si>
    <t>Placeno celkem</t>
  </si>
  <si>
    <t>příspěvek na ceny a dráhy</t>
  </si>
  <si>
    <t>CELKOVÉ UMÍSTĚNÍ - VŠECHNY KATEGORIE</t>
  </si>
  <si>
    <t>Veselá Ivana</t>
  </si>
  <si>
    <t>KATEGORIE MUŽI ČP</t>
  </si>
  <si>
    <t>KATEGORIE MUŽI Kar.</t>
  </si>
  <si>
    <t>MP</t>
  </si>
  <si>
    <t>MK</t>
  </si>
  <si>
    <t>LEGENDA:</t>
  </si>
  <si>
    <t>Ženy (Ž)</t>
  </si>
  <si>
    <t>Muži - Česká pošta, s.p. (MP)</t>
  </si>
  <si>
    <t>Muži - Hospa Karolína (MK)</t>
  </si>
  <si>
    <t>Ašenbrennerová Renata</t>
  </si>
  <si>
    <t>Adamová Jiřina</t>
  </si>
  <si>
    <t>Gerčáková Vladimíra</t>
  </si>
  <si>
    <t>Baileys 0,7 l</t>
  </si>
  <si>
    <t>Michal Podhola</t>
  </si>
  <si>
    <t>Martin Podhola</t>
  </si>
  <si>
    <t>Láďa Dorničák</t>
  </si>
  <si>
    <t>Tomáš Vyskočil</t>
  </si>
  <si>
    <t>Beefeater Gin 0,7 l</t>
  </si>
  <si>
    <t>3. místo</t>
  </si>
  <si>
    <t>4. místo</t>
  </si>
  <si>
    <t>Nejvyšší nához ženy</t>
  </si>
  <si>
    <t>Nejvyšší nához muži</t>
  </si>
  <si>
    <t>Captain Morgan Rum 0,7 l</t>
  </si>
  <si>
    <r>
      <t xml:space="preserve">Celková cena za dráhy
</t>
    </r>
    <r>
      <rPr>
        <sz val="13"/>
        <color theme="1"/>
        <rFont val="Calibri"/>
        <family val="2"/>
        <charset val="238"/>
        <scheme val="minor"/>
      </rPr>
      <t>(placeno kartou - ANO)</t>
    </r>
  </si>
  <si>
    <t>Nejnižší nához ženy (Čulibrk)</t>
  </si>
  <si>
    <t>Nejnižší nához muži (Čulibrk)</t>
  </si>
  <si>
    <t>Absolutní vítěz / ka</t>
  </si>
  <si>
    <t>CELKOVÉ UMÍSTĚNÍ - KATEGORIE ŽENY</t>
  </si>
  <si>
    <t>CENA PRO HRÁČE ZA UMÍSTĚNÍ
(absolutní vítěz)</t>
  </si>
  <si>
    <t>CENY PRO HRÁČE ZA UMÍSTĚNÍ
(kategorie Ž)</t>
  </si>
  <si>
    <t>CENY PRO HRÁČE ZA UMÍSTĚNÍ
(kategorie MP)</t>
  </si>
  <si>
    <t>CENY PRO HRÁČE ZA UMÍSTĚNÍ
(kategorie MK)</t>
  </si>
  <si>
    <t>CENY ZA UMÍSTÉNÍ</t>
  </si>
  <si>
    <t>CENY ZA INDIVIDUÁLNÍ VÝKON</t>
  </si>
  <si>
    <t>INDIVIDUÁLNÍ CENA PRO HRÁČE
(nejvyšší nához ženy)</t>
  </si>
  <si>
    <t>Jméno hráče</t>
  </si>
  <si>
    <t>Výkon hráče</t>
  </si>
  <si>
    <t>INDIVIDUÁLNÍ CENA PRO HRÁČE
(nejnižší nához ženy - čulibrk)</t>
  </si>
  <si>
    <t>Jack Daniel's Honey 1 l</t>
  </si>
  <si>
    <t>Majestat XO Brandy de Jerez Gran Reserva 0,7 l</t>
  </si>
  <si>
    <t>Jameson Whiskey 0,7 l</t>
  </si>
  <si>
    <t>J. P. Chenet - medium dry 0,2 l</t>
  </si>
  <si>
    <t>J. P. Chenet - brut 0,2 l</t>
  </si>
  <si>
    <t>Campari Bitter 0,7 l</t>
  </si>
  <si>
    <t>Havana Club 0,7 l</t>
  </si>
  <si>
    <t>Cinzano Bianco 1 l</t>
  </si>
  <si>
    <t>Becherovka 0,7 l</t>
  </si>
  <si>
    <t>Western Gold Burbon 6 Years Old 0,7 l</t>
  </si>
  <si>
    <t>Jarda Hudec jr.</t>
  </si>
  <si>
    <t>Ondra Macek</t>
  </si>
  <si>
    <r>
      <t xml:space="preserve">DRÁHA </t>
    </r>
    <r>
      <rPr>
        <b/>
        <sz val="12"/>
        <color theme="1"/>
        <rFont val="Times New Roman"/>
        <family val="1"/>
        <charset val="238"/>
      </rPr>
      <t>č.12</t>
    </r>
  </si>
  <si>
    <t>7. hra</t>
  </si>
  <si>
    <t>8. hra</t>
  </si>
  <si>
    <t>VÁNOČNÍ  TURNAJ  V  BOWLINGU 2015</t>
  </si>
  <si>
    <t>Pozvánky na vánoční bowlingový turnaj 2015:</t>
  </si>
  <si>
    <t>9. hra</t>
  </si>
  <si>
    <t>Průměr</t>
  </si>
  <si>
    <t>Součet</t>
  </si>
  <si>
    <t>Jarda</t>
  </si>
  <si>
    <t>Petr</t>
  </si>
  <si>
    <t>Dana</t>
  </si>
  <si>
    <t>Tereza</t>
  </si>
  <si>
    <t>Pomocné tabulky z důvodu podmíněného formátování minimálního náhozu (červené podbarvení) v jednotlivých kategoriích - ruší nulové hodnoty vzorců</t>
  </si>
  <si>
    <t>CELKOVÉ UMÍSTĚNÍ - KATEGORIE MUŽI - I</t>
  </si>
  <si>
    <t>CELKOVÉ UMÍSTĚNÍ - KATEGORIE MUŽI - II</t>
  </si>
  <si>
    <r>
      <t>INDIVIDUÁLNÍ CENA PRO HRÁČE
(nejnižší nához muži - čulibrk -</t>
    </r>
    <r>
      <rPr>
        <b/>
        <sz val="12"/>
        <color rgb="FFFF0000"/>
        <rFont val="Times New Roman"/>
        <family val="1"/>
        <charset val="238"/>
      </rPr>
      <t xml:space="preserve"> kat. I. a II.</t>
    </r>
    <r>
      <rPr>
        <b/>
        <sz val="12"/>
        <color theme="1"/>
        <rFont val="Times New Roman"/>
        <family val="1"/>
        <charset val="238"/>
      </rPr>
      <t>)</t>
    </r>
  </si>
  <si>
    <r>
      <t>INDIVIDUÁLNÍ CENA PRO HRÁČE
(nejvyšší nához muži -</t>
    </r>
    <r>
      <rPr>
        <b/>
        <sz val="12"/>
        <color rgb="FFFF0000"/>
        <rFont val="Times New Roman"/>
        <family val="1"/>
        <charset val="238"/>
      </rPr>
      <t xml:space="preserve"> kat. I. a II.</t>
    </r>
    <r>
      <rPr>
        <b/>
        <sz val="12"/>
        <color theme="1"/>
        <rFont val="Times New Roman"/>
        <family val="1"/>
        <charset val="238"/>
      </rPr>
      <t>)</t>
    </r>
  </si>
  <si>
    <t>Pomocné tabulky</t>
  </si>
  <si>
    <t>OK</t>
  </si>
  <si>
    <t>OK (bere data pro jméno hráče z pomocné tabulky - sloučené kategorie mužů MP-žlutá a MK-zelená)</t>
  </si>
  <si>
    <t>Chyba (odkazuje na problém s dělení nulou)</t>
  </si>
  <si>
    <r>
      <t xml:space="preserve">INDIVIDUÁLNÍ CENA PRO HRÁČE
(nejvyšší nához muži </t>
    </r>
    <r>
      <rPr>
        <b/>
        <sz val="12"/>
        <color rgb="FFFF0000"/>
        <rFont val="Times New Roman"/>
        <family val="1"/>
        <charset val="238"/>
      </rPr>
      <t>- KAT. I + II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</si>
  <si>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INDIVIDUÁLNÍ CENA PRO HRÁČE
(nejnižší nához muži - čulibrk </t>
    </r>
    <r>
      <rPr>
        <b/>
        <sz val="12"/>
        <color rgb="FFFF0000"/>
        <rFont val="Times New Roman"/>
        <family val="1"/>
        <charset val="238"/>
      </rPr>
      <t>- KAT. I + II</t>
    </r>
    <r>
      <rPr>
        <b/>
        <sz val="12"/>
        <color theme="1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</si>
</sst>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;[Red]#,##0\ &quot;Kč&quot;"/>
    <numFmt numFmtId="165" formatCode="#,##0.0;[Red]#,##0.0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sz val="14"/>
      <color theme="1"/>
      <name val="Segoe Print"/>
      <charset val="238"/>
    </font>
    <font>
      <b/>
      <u/>
      <sz val="14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3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Segoe Print"/>
      <charset val="238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/>
      <diagonal style="thin">
        <color auto="1"/>
      </diagonal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auto="1"/>
      </right>
      <top/>
      <bottom style="thin">
        <color rgb="FFFF0000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1" xfId="0" applyBorder="1"/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3"/>
    </xf>
    <xf numFmtId="0" fontId="11" fillId="0" borderId="1" xfId="0" applyFont="1" applyBorder="1" applyAlignment="1">
      <alignment horizontal="left" vertical="center" indent="3"/>
    </xf>
    <xf numFmtId="0" fontId="11" fillId="0" borderId="18" xfId="0" applyFont="1" applyBorder="1" applyAlignment="1">
      <alignment horizontal="left" vertical="center" indent="3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1" xfId="0" applyFont="1" applyBorder="1"/>
    <xf numFmtId="0" fontId="14" fillId="0" borderId="0" xfId="0" applyFont="1"/>
    <xf numFmtId="0" fontId="6" fillId="0" borderId="44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1" borderId="19" xfId="0" applyFill="1" applyBorder="1"/>
    <xf numFmtId="164" fontId="6" fillId="0" borderId="22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1" fillId="0" borderId="41" xfId="0" applyFont="1" applyBorder="1" applyAlignment="1">
      <alignment horizontal="center"/>
    </xf>
    <xf numFmtId="0" fontId="1" fillId="0" borderId="53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5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7" fillId="0" borderId="0" xfId="0" applyFont="1"/>
    <xf numFmtId="0" fontId="16" fillId="0" borderId="47" xfId="0" applyFont="1" applyBorder="1" applyAlignment="1">
      <alignment horizontal="center" vertical="top"/>
    </xf>
    <xf numFmtId="0" fontId="16" fillId="0" borderId="44" xfId="0" applyFont="1" applyBorder="1" applyAlignment="1">
      <alignment horizontal="center" vertical="top"/>
    </xf>
    <xf numFmtId="0" fontId="16" fillId="0" borderId="51" xfId="0" applyFont="1" applyBorder="1" applyAlignment="1">
      <alignment horizontal="center" vertical="top"/>
    </xf>
    <xf numFmtId="0" fontId="16" fillId="0" borderId="39" xfId="0" applyFont="1" applyBorder="1" applyAlignment="1">
      <alignment horizontal="center" vertical="top"/>
    </xf>
    <xf numFmtId="0" fontId="16" fillId="0" borderId="4" xfId="0" applyFont="1" applyBorder="1" applyAlignment="1">
      <alignment horizontal="left" vertical="top" indent="1"/>
    </xf>
    <xf numFmtId="0" fontId="16" fillId="0" borderId="43" xfId="0" applyFont="1" applyBorder="1" applyAlignment="1">
      <alignment horizontal="left" vertical="top" indent="1"/>
    </xf>
    <xf numFmtId="0" fontId="16" fillId="0" borderId="42" xfId="0" applyFont="1" applyBorder="1" applyAlignment="1">
      <alignment horizontal="left" vertical="top" indent="1"/>
    </xf>
    <xf numFmtId="0" fontId="16" fillId="0" borderId="5" xfId="0" applyFont="1" applyBorder="1" applyAlignment="1">
      <alignment vertical="top"/>
    </xf>
    <xf numFmtId="0" fontId="16" fillId="0" borderId="58" xfId="0" applyFont="1" applyBorder="1" applyAlignment="1">
      <alignment vertical="top"/>
    </xf>
    <xf numFmtId="0" fontId="16" fillId="0" borderId="57" xfId="0" applyFont="1" applyBorder="1" applyAlignment="1">
      <alignment vertical="top"/>
    </xf>
    <xf numFmtId="165" fontId="1" fillId="0" borderId="0" xfId="0" applyNumberFormat="1" applyFont="1"/>
    <xf numFmtId="0" fontId="2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 indent="1"/>
    </xf>
    <xf numFmtId="0" fontId="1" fillId="3" borderId="0" xfId="0" applyFont="1" applyFill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4" borderId="0" xfId="0" applyFont="1" applyFill="1" applyAlignment="1">
      <alignment horizontal="left" indent="1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 indent="1"/>
    </xf>
    <xf numFmtId="0" fontId="6" fillId="0" borderId="52" xfId="0" applyFont="1" applyBorder="1" applyAlignment="1">
      <alignment horizontal="center" vertical="center"/>
    </xf>
    <xf numFmtId="0" fontId="7" fillId="1" borderId="21" xfId="0" applyFont="1" applyFill="1" applyBorder="1" applyAlignment="1">
      <alignment horizontal="center"/>
    </xf>
    <xf numFmtId="6" fontId="6" fillId="0" borderId="69" xfId="0" applyNumberFormat="1" applyFont="1" applyBorder="1" applyAlignment="1">
      <alignment vertical="center"/>
    </xf>
    <xf numFmtId="6" fontId="6" fillId="0" borderId="0" xfId="0" applyNumberFormat="1" applyFont="1" applyBorder="1" applyAlignment="1">
      <alignment vertical="center"/>
    </xf>
    <xf numFmtId="164" fontId="0" fillId="0" borderId="56" xfId="0" applyNumberForma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indent="3"/>
    </xf>
    <xf numFmtId="0" fontId="6" fillId="1" borderId="51" xfId="0" applyFont="1" applyFill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0" fontId="6" fillId="1" borderId="19" xfId="0" applyFont="1" applyFill="1" applyBorder="1" applyAlignment="1">
      <alignment vertical="center"/>
    </xf>
    <xf numFmtId="164" fontId="0" fillId="0" borderId="17" xfId="0" applyNumberFormat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indent="1"/>
    </xf>
    <xf numFmtId="0" fontId="1" fillId="5" borderId="14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43" xfId="0" applyFont="1" applyFill="1" applyBorder="1" applyAlignment="1">
      <alignment horizontal="left" vertical="center" indent="1"/>
    </xf>
    <xf numFmtId="0" fontId="1" fillId="5" borderId="4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42" xfId="0" applyFont="1" applyFill="1" applyBorder="1" applyAlignment="1">
      <alignment horizontal="left" vertical="center" indent="1"/>
    </xf>
    <xf numFmtId="0" fontId="1" fillId="5" borderId="5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vertical="center"/>
    </xf>
    <xf numFmtId="0" fontId="0" fillId="5" borderId="68" xfId="0" applyFont="1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0" fillId="5" borderId="68" xfId="0" applyFill="1" applyBorder="1" applyAlignment="1">
      <alignment vertical="center"/>
    </xf>
    <xf numFmtId="0" fontId="0" fillId="5" borderId="29" xfId="0" applyFill="1" applyBorder="1" applyAlignment="1">
      <alignment horizontal="left" vertical="center" indent="1"/>
    </xf>
    <xf numFmtId="0" fontId="1" fillId="0" borderId="72" xfId="0" applyFont="1" applyBorder="1"/>
    <xf numFmtId="0" fontId="1" fillId="0" borderId="0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 indent="1"/>
    </xf>
    <xf numFmtId="164" fontId="0" fillId="5" borderId="7" xfId="0" applyNumberFormat="1" applyFont="1" applyFill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30" xfId="0" applyNumberFormat="1" applyFont="1" applyBorder="1" applyAlignment="1">
      <alignment horizontal="center" vertical="center"/>
    </xf>
    <xf numFmtId="164" fontId="0" fillId="5" borderId="22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2" xfId="0" applyFont="1" applyBorder="1"/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/>
    </xf>
    <xf numFmtId="0" fontId="1" fillId="0" borderId="71" xfId="0" applyFont="1" applyBorder="1" applyAlignment="1">
      <alignment horizontal="left" vertical="center" indent="1"/>
    </xf>
    <xf numFmtId="0" fontId="1" fillId="0" borderId="6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6" fillId="0" borderId="77" xfId="0" applyFont="1" applyBorder="1" applyAlignment="1">
      <alignment vertical="top"/>
    </xf>
    <xf numFmtId="0" fontId="16" fillId="0" borderId="76" xfId="0" applyFont="1" applyBorder="1" applyAlignment="1">
      <alignment vertical="top"/>
    </xf>
    <xf numFmtId="0" fontId="16" fillId="0" borderId="54" xfId="0" applyFont="1" applyBorder="1" applyAlignment="1">
      <alignment vertical="top"/>
    </xf>
    <xf numFmtId="0" fontId="15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2" fillId="5" borderId="84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horizontal="center" vertical="center"/>
    </xf>
    <xf numFmtId="0" fontId="16" fillId="7" borderId="52" xfId="0" applyFont="1" applyFill="1" applyBorder="1" applyAlignment="1">
      <alignment horizontal="center" vertical="top"/>
    </xf>
    <xf numFmtId="0" fontId="15" fillId="7" borderId="85" xfId="0" applyFont="1" applyFill="1" applyBorder="1" applyAlignment="1" applyProtection="1">
      <alignment vertical="center"/>
      <protection hidden="1"/>
    </xf>
    <xf numFmtId="0" fontId="15" fillId="7" borderId="64" xfId="0" applyFont="1" applyFill="1" applyBorder="1" applyAlignment="1" applyProtection="1">
      <alignment vertical="center"/>
      <protection hidden="1"/>
    </xf>
    <xf numFmtId="0" fontId="15" fillId="7" borderId="50" xfId="0" applyFont="1" applyFill="1" applyBorder="1" applyAlignment="1" applyProtection="1">
      <alignment vertical="center"/>
      <protection hidden="1"/>
    </xf>
    <xf numFmtId="0" fontId="15" fillId="7" borderId="9" xfId="0" applyFont="1" applyFill="1" applyBorder="1" applyAlignment="1" applyProtection="1">
      <alignment horizontal="center" vertical="center"/>
      <protection hidden="1"/>
    </xf>
    <xf numFmtId="0" fontId="15" fillId="7" borderId="50" xfId="0" applyFont="1" applyFill="1" applyBorder="1" applyAlignment="1">
      <alignment horizontal="center" vertical="center"/>
    </xf>
    <xf numFmtId="0" fontId="16" fillId="7" borderId="51" xfId="0" applyFont="1" applyFill="1" applyBorder="1" applyAlignment="1">
      <alignment horizontal="center" vertical="top"/>
    </xf>
    <xf numFmtId="2" fontId="15" fillId="7" borderId="2" xfId="0" applyNumberFormat="1" applyFont="1" applyFill="1" applyBorder="1" applyAlignment="1" applyProtection="1">
      <alignment vertical="center"/>
      <protection hidden="1"/>
    </xf>
    <xf numFmtId="2" fontId="15" fillId="7" borderId="20" xfId="0" applyNumberFormat="1" applyFont="1" applyFill="1" applyBorder="1" applyAlignment="1" applyProtection="1">
      <alignment vertical="center"/>
      <protection hidden="1"/>
    </xf>
    <xf numFmtId="2" fontId="15" fillId="7" borderId="21" xfId="0" applyNumberFormat="1" applyFont="1" applyFill="1" applyBorder="1" applyAlignment="1" applyProtection="1">
      <alignment vertical="center"/>
      <protection hidden="1"/>
    </xf>
    <xf numFmtId="0" fontId="15" fillId="7" borderId="37" xfId="0" applyFont="1" applyFill="1" applyBorder="1" applyAlignment="1">
      <alignment horizontal="center" vertical="center"/>
    </xf>
    <xf numFmtId="2" fontId="15" fillId="7" borderId="21" xfId="0" applyNumberFormat="1" applyFont="1" applyFill="1" applyBorder="1" applyAlignment="1" applyProtection="1">
      <alignment horizontal="center" vertical="center"/>
      <protection hidden="1"/>
    </xf>
    <xf numFmtId="0" fontId="24" fillId="7" borderId="52" xfId="0" applyFont="1" applyFill="1" applyBorder="1" applyAlignment="1">
      <alignment horizontal="center" vertical="top"/>
    </xf>
    <xf numFmtId="0" fontId="1" fillId="7" borderId="64" xfId="0" applyFont="1" applyFill="1" applyBorder="1" applyAlignment="1" applyProtection="1">
      <alignment vertical="center"/>
      <protection hidden="1"/>
    </xf>
    <xf numFmtId="0" fontId="1" fillId="7" borderId="50" xfId="0" applyFont="1" applyFill="1" applyBorder="1" applyAlignment="1" applyProtection="1">
      <alignment vertical="center"/>
      <protection hidden="1"/>
    </xf>
    <xf numFmtId="0" fontId="1" fillId="7" borderId="50" xfId="0" applyFont="1" applyFill="1" applyBorder="1" applyAlignment="1">
      <alignment horizontal="center" vertical="center"/>
    </xf>
    <xf numFmtId="0" fontId="24" fillId="7" borderId="51" xfId="0" applyFont="1" applyFill="1" applyBorder="1" applyAlignment="1">
      <alignment horizontal="center" vertical="top"/>
    </xf>
    <xf numFmtId="2" fontId="1" fillId="7" borderId="20" xfId="0" applyNumberFormat="1" applyFont="1" applyFill="1" applyBorder="1" applyAlignment="1" applyProtection="1">
      <alignment vertical="center"/>
      <protection hidden="1"/>
    </xf>
    <xf numFmtId="2" fontId="1" fillId="7" borderId="21" xfId="0" applyNumberFormat="1" applyFont="1" applyFill="1" applyBorder="1" applyAlignment="1" applyProtection="1">
      <alignment vertical="center"/>
      <protection hidden="1"/>
    </xf>
    <xf numFmtId="0" fontId="1" fillId="7" borderId="37" xfId="0" applyFont="1" applyFill="1" applyBorder="1" applyAlignment="1">
      <alignment horizontal="center" vertical="center"/>
    </xf>
    <xf numFmtId="0" fontId="1" fillId="7" borderId="4" xfId="0" applyFont="1" applyFill="1" applyBorder="1" applyAlignment="1" applyProtection="1">
      <alignment vertical="center"/>
      <protection hidden="1"/>
    </xf>
    <xf numFmtId="2" fontId="1" fillId="7" borderId="42" xfId="0" applyNumberFormat="1" applyFont="1" applyFill="1" applyBorder="1" applyAlignment="1" applyProtection="1">
      <alignment vertical="center"/>
      <protection hidden="1"/>
    </xf>
    <xf numFmtId="3" fontId="1" fillId="7" borderId="9" xfId="0" applyNumberFormat="1" applyFont="1" applyFill="1" applyBorder="1" applyAlignment="1" applyProtection="1">
      <alignment vertical="center"/>
      <protection hidden="1"/>
    </xf>
    <xf numFmtId="0" fontId="1" fillId="7" borderId="77" xfId="0" applyFont="1" applyFill="1" applyBorder="1" applyAlignment="1" applyProtection="1">
      <alignment vertical="center"/>
      <protection hidden="1"/>
    </xf>
    <xf numFmtId="0" fontId="1" fillId="7" borderId="21" xfId="0" applyFont="1" applyFill="1" applyBorder="1" applyAlignment="1">
      <alignment horizontal="center" vertical="center"/>
    </xf>
    <xf numFmtId="3" fontId="15" fillId="7" borderId="80" xfId="0" applyNumberFormat="1" applyFont="1" applyFill="1" applyBorder="1" applyAlignment="1">
      <alignment horizontal="center" vertical="center"/>
    </xf>
    <xf numFmtId="4" fontId="15" fillId="7" borderId="81" xfId="0" applyNumberFormat="1" applyFont="1" applyFill="1" applyBorder="1" applyAlignment="1">
      <alignment horizontal="center" vertical="center"/>
    </xf>
    <xf numFmtId="3" fontId="15" fillId="7" borderId="16" xfId="0" applyNumberFormat="1" applyFont="1" applyFill="1" applyBorder="1" applyAlignment="1">
      <alignment horizontal="center" vertical="center"/>
    </xf>
    <xf numFmtId="4" fontId="15" fillId="7" borderId="17" xfId="0" applyNumberFormat="1" applyFont="1" applyFill="1" applyBorder="1" applyAlignment="1">
      <alignment horizontal="center" vertical="center"/>
    </xf>
    <xf numFmtId="3" fontId="15" fillId="7" borderId="2" xfId="0" applyNumberFormat="1" applyFont="1" applyFill="1" applyBorder="1" applyAlignment="1">
      <alignment horizontal="center" vertical="center"/>
    </xf>
    <xf numFmtId="4" fontId="15" fillId="7" borderId="21" xfId="0" applyNumberFormat="1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vertical="center"/>
    </xf>
    <xf numFmtId="0" fontId="1" fillId="5" borderId="43" xfId="0" applyFont="1" applyFill="1" applyBorder="1" applyAlignment="1">
      <alignment vertical="center"/>
    </xf>
    <xf numFmtId="0" fontId="1" fillId="5" borderId="64" xfId="0" applyFont="1" applyFill="1" applyBorder="1" applyAlignment="1">
      <alignment vertical="center"/>
    </xf>
    <xf numFmtId="0" fontId="1" fillId="5" borderId="50" xfId="0" applyFont="1" applyFill="1" applyBorder="1" applyAlignment="1">
      <alignment vertical="center"/>
    </xf>
    <xf numFmtId="0" fontId="1" fillId="8" borderId="0" xfId="0" applyFont="1" applyFill="1"/>
    <xf numFmtId="2" fontId="15" fillId="7" borderId="21" xfId="0" applyNumberFormat="1" applyFont="1" applyFill="1" applyBorder="1" applyAlignment="1" applyProtection="1">
      <alignment horizontal="right" vertical="center"/>
      <protection hidden="1"/>
    </xf>
    <xf numFmtId="0" fontId="2" fillId="5" borderId="86" xfId="0" applyFont="1" applyFill="1" applyBorder="1" applyAlignment="1">
      <alignment horizontal="center" vertical="center"/>
    </xf>
    <xf numFmtId="0" fontId="2" fillId="5" borderId="87" xfId="0" applyFont="1" applyFill="1" applyBorder="1" applyAlignment="1">
      <alignment horizontal="center" vertical="center"/>
    </xf>
    <xf numFmtId="0" fontId="2" fillId="5" borderId="88" xfId="0" applyFont="1" applyFill="1" applyBorder="1" applyAlignment="1">
      <alignment horizontal="center" vertical="center"/>
    </xf>
    <xf numFmtId="0" fontId="2" fillId="5" borderId="89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7" xfId="0" applyFont="1" applyBorder="1"/>
    <xf numFmtId="0" fontId="1" fillId="0" borderId="85" xfId="0" applyFont="1" applyBorder="1"/>
    <xf numFmtId="0" fontId="1" fillId="0" borderId="64" xfId="0" applyFont="1" applyBorder="1"/>
    <xf numFmtId="0" fontId="1" fillId="0" borderId="50" xfId="0" applyFont="1" applyBorder="1"/>
    <xf numFmtId="0" fontId="1" fillId="7" borderId="49" xfId="0" applyFont="1" applyFill="1" applyBorder="1" applyAlignment="1" applyProtection="1">
      <alignment vertical="center"/>
      <protection hidden="1"/>
    </xf>
    <xf numFmtId="0" fontId="1" fillId="7" borderId="3" xfId="0" applyFont="1" applyFill="1" applyBorder="1" applyAlignment="1" applyProtection="1">
      <alignment vertical="center"/>
      <protection hidden="1"/>
    </xf>
    <xf numFmtId="0" fontId="1" fillId="7" borderId="15" xfId="0" applyFont="1" applyFill="1" applyBorder="1" applyAlignment="1" applyProtection="1">
      <alignment vertical="center"/>
      <protection hidden="1"/>
    </xf>
    <xf numFmtId="0" fontId="1" fillId="5" borderId="52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2" fillId="5" borderId="90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left" vertical="center" indent="1"/>
    </xf>
    <xf numFmtId="0" fontId="1" fillId="5" borderId="51" xfId="0" applyFont="1" applyFill="1" applyBorder="1" applyAlignment="1">
      <alignment horizontal="left" vertical="center" indent="1"/>
    </xf>
    <xf numFmtId="0" fontId="1" fillId="5" borderId="91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37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92" xfId="0" applyFont="1" applyBorder="1" applyAlignment="1">
      <alignment horizontal="center" vertical="center"/>
    </xf>
    <xf numFmtId="0" fontId="1" fillId="5" borderId="93" xfId="0" applyFont="1" applyFill="1" applyBorder="1" applyAlignment="1">
      <alignment horizontal="center" vertical="center"/>
    </xf>
    <xf numFmtId="0" fontId="1" fillId="7" borderId="82" xfId="0" applyFont="1" applyFill="1" applyBorder="1" applyAlignment="1" applyProtection="1">
      <alignment vertical="center"/>
      <protection hidden="1"/>
    </xf>
    <xf numFmtId="2" fontId="1" fillId="7" borderId="27" xfId="0" applyNumberFormat="1" applyFont="1" applyFill="1" applyBorder="1" applyAlignment="1" applyProtection="1">
      <alignment vertical="center"/>
      <protection hidden="1"/>
    </xf>
    <xf numFmtId="0" fontId="1" fillId="7" borderId="5" xfId="0" applyFont="1" applyFill="1" applyBorder="1" applyAlignment="1" applyProtection="1">
      <alignment vertical="center"/>
      <protection hidden="1"/>
    </xf>
    <xf numFmtId="2" fontId="1" fillId="7" borderId="57" xfId="0" applyNumberFormat="1" applyFont="1" applyFill="1" applyBorder="1" applyAlignment="1" applyProtection="1">
      <alignment vertical="center"/>
      <protection hidden="1"/>
    </xf>
    <xf numFmtId="0" fontId="1" fillId="5" borderId="16" xfId="0" applyFont="1" applyFill="1" applyBorder="1" applyAlignment="1">
      <alignment vertical="center"/>
    </xf>
    <xf numFmtId="0" fontId="23" fillId="5" borderId="44" xfId="0" applyFont="1" applyFill="1" applyBorder="1" applyAlignment="1">
      <alignment horizontal="left" vertical="center" indent="1"/>
    </xf>
    <xf numFmtId="0" fontId="23" fillId="5" borderId="58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3" fillId="5" borderId="15" xfId="0" applyFont="1" applyFill="1" applyBorder="1" applyAlignment="1">
      <alignment vertical="center"/>
    </xf>
    <xf numFmtId="0" fontId="23" fillId="5" borderId="52" xfId="0" applyFont="1" applyFill="1" applyBorder="1" applyAlignment="1">
      <alignment horizontal="left" vertical="center" indent="1"/>
    </xf>
    <xf numFmtId="0" fontId="23" fillId="5" borderId="51" xfId="0" applyFont="1" applyFill="1" applyBorder="1" applyAlignment="1">
      <alignment horizontal="left" vertical="center" indent="1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indent="1"/>
    </xf>
    <xf numFmtId="0" fontId="1" fillId="0" borderId="5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center" indent="1"/>
    </xf>
    <xf numFmtId="0" fontId="1" fillId="0" borderId="5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top"/>
    </xf>
    <xf numFmtId="0" fontId="2" fillId="9" borderId="4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3" fontId="1" fillId="9" borderId="71" xfId="0" applyNumberFormat="1" applyFont="1" applyFill="1" applyBorder="1" applyAlignment="1">
      <alignment vertical="center"/>
    </xf>
    <xf numFmtId="4" fontId="1" fillId="9" borderId="15" xfId="0" applyNumberFormat="1" applyFont="1" applyFill="1" applyBorder="1" applyAlignment="1">
      <alignment vertical="center"/>
    </xf>
    <xf numFmtId="3" fontId="1" fillId="9" borderId="14" xfId="0" applyNumberFormat="1" applyFont="1" applyFill="1" applyBorder="1" applyAlignment="1">
      <alignment vertical="center"/>
    </xf>
    <xf numFmtId="3" fontId="23" fillId="9" borderId="14" xfId="0" applyNumberFormat="1" applyFont="1" applyFill="1" applyBorder="1" applyAlignment="1">
      <alignment vertical="center"/>
    </xf>
    <xf numFmtId="4" fontId="23" fillId="9" borderId="15" xfId="0" applyNumberFormat="1" applyFont="1" applyFill="1" applyBorder="1" applyAlignment="1">
      <alignment vertical="center"/>
    </xf>
    <xf numFmtId="0" fontId="26" fillId="0" borderId="76" xfId="0" applyFont="1" applyBorder="1" applyAlignment="1">
      <alignment horizontal="center" vertical="center"/>
    </xf>
    <xf numFmtId="4" fontId="1" fillId="0" borderId="0" xfId="0" applyNumberFormat="1" applyFont="1"/>
    <xf numFmtId="0" fontId="26" fillId="0" borderId="25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76" xfId="0" applyFont="1" applyBorder="1" applyAlignment="1">
      <alignment horizontal="center" vertical="center"/>
    </xf>
    <xf numFmtId="4" fontId="1" fillId="5" borderId="52" xfId="0" applyNumberFormat="1" applyFont="1" applyFill="1" applyBorder="1" applyAlignment="1">
      <alignment horizontal="left" vertical="center" indent="1"/>
    </xf>
    <xf numFmtId="0" fontId="23" fillId="5" borderId="47" xfId="0" applyFont="1" applyFill="1" applyBorder="1" applyAlignment="1">
      <alignment horizontal="left" vertical="center" indent="1"/>
    </xf>
    <xf numFmtId="4" fontId="1" fillId="5" borderId="47" xfId="0" applyNumberFormat="1" applyFont="1" applyFill="1" applyBorder="1" applyAlignment="1">
      <alignment horizontal="left" vertical="center" indent="1"/>
    </xf>
    <xf numFmtId="0" fontId="1" fillId="5" borderId="94" xfId="0" applyFont="1" applyFill="1" applyBorder="1" applyAlignment="1">
      <alignment horizontal="left" vertical="center" indent="1"/>
    </xf>
    <xf numFmtId="4" fontId="1" fillId="5" borderId="94" xfId="0" applyNumberFormat="1" applyFont="1" applyFill="1" applyBorder="1" applyAlignment="1">
      <alignment horizontal="left" vertical="center" indent="1"/>
    </xf>
    <xf numFmtId="0" fontId="1" fillId="0" borderId="95" xfId="0" applyFont="1" applyBorder="1"/>
    <xf numFmtId="0" fontId="1" fillId="0" borderId="4" xfId="0" applyFont="1" applyBorder="1"/>
    <xf numFmtId="0" fontId="1" fillId="0" borderId="96" xfId="0" applyFont="1" applyBorder="1"/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left" vertical="center" indent="2"/>
    </xf>
    <xf numFmtId="0" fontId="12" fillId="0" borderId="0" xfId="0" applyFont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 wrapText="1"/>
    </xf>
    <xf numFmtId="0" fontId="19" fillId="0" borderId="66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0" fillId="0" borderId="4" xfId="0" applyFill="1" applyBorder="1" applyAlignment="1">
      <alignment horizontal="left" vertical="center" indent="2"/>
    </xf>
    <xf numFmtId="0" fontId="0" fillId="0" borderId="9" xfId="0" applyFill="1" applyBorder="1" applyAlignment="1">
      <alignment horizontal="left" vertical="center" indent="2"/>
    </xf>
    <xf numFmtId="0" fontId="0" fillId="0" borderId="49" xfId="0" applyFill="1" applyBorder="1" applyAlignment="1">
      <alignment horizontal="left" vertical="center" indent="2"/>
    </xf>
    <xf numFmtId="0" fontId="0" fillId="0" borderId="45" xfId="0" applyFill="1" applyBorder="1" applyAlignment="1">
      <alignment horizontal="left" vertical="center" indent="2"/>
    </xf>
    <xf numFmtId="0" fontId="0" fillId="0" borderId="43" xfId="0" applyBorder="1" applyAlignment="1">
      <alignment horizontal="left" vertical="center" indent="2"/>
    </xf>
    <xf numFmtId="0" fontId="0" fillId="0" borderId="10" xfId="0" applyFont="1" applyBorder="1" applyAlignment="1">
      <alignment horizontal="left" vertical="center" indent="2"/>
    </xf>
    <xf numFmtId="0" fontId="0" fillId="1" borderId="42" xfId="0" applyFont="1" applyFill="1" applyBorder="1" applyAlignment="1">
      <alignment horizontal="left" vertical="center" indent="2"/>
    </xf>
    <xf numFmtId="0" fontId="0" fillId="1" borderId="37" xfId="0" applyFont="1" applyFill="1" applyBorder="1" applyAlignment="1">
      <alignment horizontal="left" vertical="center" indent="2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6" fontId="6" fillId="0" borderId="55" xfId="0" applyNumberFormat="1" applyFont="1" applyBorder="1" applyAlignment="1">
      <alignment horizontal="center" vertical="center"/>
    </xf>
    <xf numFmtId="6" fontId="6" fillId="0" borderId="48" xfId="0" applyNumberFormat="1" applyFont="1" applyBorder="1" applyAlignment="1">
      <alignment horizontal="center" vertical="center"/>
    </xf>
    <xf numFmtId="6" fontId="6" fillId="0" borderId="39" xfId="0" applyNumberFormat="1" applyFont="1" applyBorder="1" applyAlignment="1">
      <alignment horizontal="center" vertical="center"/>
    </xf>
    <xf numFmtId="0" fontId="0" fillId="0" borderId="43" xfId="0" applyFill="1" applyBorder="1" applyAlignment="1">
      <alignment horizontal="left" vertical="center" indent="2"/>
    </xf>
    <xf numFmtId="0" fontId="0" fillId="0" borderId="10" xfId="0" applyFill="1" applyBorder="1" applyAlignment="1">
      <alignment horizontal="left" vertical="center" indent="2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0" fillId="0" borderId="43" xfId="0" applyBorder="1" applyAlignment="1">
      <alignment horizontal="left" vertical="center" indent="1"/>
    </xf>
    <xf numFmtId="0" fontId="0" fillId="0" borderId="76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2" fillId="7" borderId="85" xfId="0" applyFont="1" applyFill="1" applyBorder="1" applyAlignment="1">
      <alignment horizontal="left" vertical="center" indent="1"/>
    </xf>
    <xf numFmtId="0" fontId="22" fillId="7" borderId="82" xfId="0" applyFont="1" applyFill="1" applyBorder="1" applyAlignment="1">
      <alignment horizontal="left" vertical="center" indent="1"/>
    </xf>
    <xf numFmtId="0" fontId="22" fillId="7" borderId="2" xfId="0" applyFont="1" applyFill="1" applyBorder="1" applyAlignment="1">
      <alignment horizontal="left" vertical="center" indent="1"/>
    </xf>
    <xf numFmtId="0" fontId="22" fillId="7" borderId="27" xfId="0" applyFont="1" applyFill="1" applyBorder="1" applyAlignment="1">
      <alignment horizontal="left" vertical="center" inden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/>
    <xf numFmtId="0" fontId="2" fillId="6" borderId="59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3" fillId="7" borderId="85" xfId="0" applyFont="1" applyFill="1" applyBorder="1" applyAlignment="1">
      <alignment horizontal="left" vertical="center" indent="1"/>
    </xf>
    <xf numFmtId="0" fontId="23" fillId="7" borderId="82" xfId="0" applyFont="1" applyFill="1" applyBorder="1" applyAlignment="1">
      <alignment horizontal="left" vertical="center" indent="1"/>
    </xf>
    <xf numFmtId="0" fontId="23" fillId="7" borderId="2" xfId="0" applyFont="1" applyFill="1" applyBorder="1" applyAlignment="1">
      <alignment horizontal="left" vertical="center" indent="1"/>
    </xf>
    <xf numFmtId="0" fontId="23" fillId="7" borderId="27" xfId="0" applyFont="1" applyFill="1" applyBorder="1" applyAlignment="1">
      <alignment horizontal="left" vertical="center" indent="1"/>
    </xf>
    <xf numFmtId="0" fontId="23" fillId="7" borderId="24" xfId="0" applyFont="1" applyFill="1" applyBorder="1" applyAlignment="1">
      <alignment horizontal="left" vertical="center" indent="1"/>
    </xf>
    <xf numFmtId="0" fontId="2" fillId="0" borderId="2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254"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 tint="-4.9989318521683403E-2"/>
      </font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 tint="-4.9989318521683403E-2"/>
      </font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00FF00"/>
      <color rgb="FFFF00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I73"/>
  <sheetViews>
    <sheetView showGridLines="0" workbookViewId="0">
      <selection activeCell="I59" sqref="I59"/>
    </sheetView>
  </sheetViews>
  <sheetFormatPr defaultRowHeight="15" x14ac:dyDescent="0.25"/>
  <cols>
    <col min="1" max="1" width="1.28515625" customWidth="1"/>
    <col min="3" max="3" width="31.28515625" customWidth="1"/>
    <col min="4" max="6" width="16.7109375" customWidth="1"/>
    <col min="256" max="256" width="8" customWidth="1"/>
    <col min="258" max="258" width="36.7109375" customWidth="1"/>
    <col min="259" max="259" width="19.140625" bestFit="1" customWidth="1"/>
    <col min="512" max="512" width="8" customWidth="1"/>
    <col min="514" max="514" width="36.7109375" customWidth="1"/>
    <col min="515" max="515" width="19.140625" bestFit="1" customWidth="1"/>
    <col min="768" max="768" width="8" customWidth="1"/>
    <col min="770" max="770" width="36.7109375" customWidth="1"/>
    <col min="771" max="771" width="19.140625" bestFit="1" customWidth="1"/>
    <col min="1024" max="1024" width="8" customWidth="1"/>
    <col min="1026" max="1026" width="36.7109375" customWidth="1"/>
    <col min="1027" max="1027" width="19.140625" bestFit="1" customWidth="1"/>
    <col min="1280" max="1280" width="8" customWidth="1"/>
    <col min="1282" max="1282" width="36.7109375" customWidth="1"/>
    <col min="1283" max="1283" width="19.140625" bestFit="1" customWidth="1"/>
    <col min="1536" max="1536" width="8" customWidth="1"/>
    <col min="1538" max="1538" width="36.7109375" customWidth="1"/>
    <col min="1539" max="1539" width="19.140625" bestFit="1" customWidth="1"/>
    <col min="1792" max="1792" width="8" customWidth="1"/>
    <col min="1794" max="1794" width="36.7109375" customWidth="1"/>
    <col min="1795" max="1795" width="19.140625" bestFit="1" customWidth="1"/>
    <col min="2048" max="2048" width="8" customWidth="1"/>
    <col min="2050" max="2050" width="36.7109375" customWidth="1"/>
    <col min="2051" max="2051" width="19.140625" bestFit="1" customWidth="1"/>
    <col min="2304" max="2304" width="8" customWidth="1"/>
    <col min="2306" max="2306" width="36.7109375" customWidth="1"/>
    <col min="2307" max="2307" width="19.140625" bestFit="1" customWidth="1"/>
    <col min="2560" max="2560" width="8" customWidth="1"/>
    <col min="2562" max="2562" width="36.7109375" customWidth="1"/>
    <col min="2563" max="2563" width="19.140625" bestFit="1" customWidth="1"/>
    <col min="2816" max="2816" width="8" customWidth="1"/>
    <col min="2818" max="2818" width="36.7109375" customWidth="1"/>
    <col min="2819" max="2819" width="19.140625" bestFit="1" customWidth="1"/>
    <col min="3072" max="3072" width="8" customWidth="1"/>
    <col min="3074" max="3074" width="36.7109375" customWidth="1"/>
    <col min="3075" max="3075" width="19.140625" bestFit="1" customWidth="1"/>
    <col min="3328" max="3328" width="8" customWidth="1"/>
    <col min="3330" max="3330" width="36.7109375" customWidth="1"/>
    <col min="3331" max="3331" width="19.140625" bestFit="1" customWidth="1"/>
    <col min="3584" max="3584" width="8" customWidth="1"/>
    <col min="3586" max="3586" width="36.7109375" customWidth="1"/>
    <col min="3587" max="3587" width="19.140625" bestFit="1" customWidth="1"/>
    <col min="3840" max="3840" width="8" customWidth="1"/>
    <col min="3842" max="3842" width="36.7109375" customWidth="1"/>
    <col min="3843" max="3843" width="19.140625" bestFit="1" customWidth="1"/>
    <col min="4096" max="4096" width="8" customWidth="1"/>
    <col min="4098" max="4098" width="36.7109375" customWidth="1"/>
    <col min="4099" max="4099" width="19.140625" bestFit="1" customWidth="1"/>
    <col min="4352" max="4352" width="8" customWidth="1"/>
    <col min="4354" max="4354" width="36.7109375" customWidth="1"/>
    <col min="4355" max="4355" width="19.140625" bestFit="1" customWidth="1"/>
    <col min="4608" max="4608" width="8" customWidth="1"/>
    <col min="4610" max="4610" width="36.7109375" customWidth="1"/>
    <col min="4611" max="4611" width="19.140625" bestFit="1" customWidth="1"/>
    <col min="4864" max="4864" width="8" customWidth="1"/>
    <col min="4866" max="4866" width="36.7109375" customWidth="1"/>
    <col min="4867" max="4867" width="19.140625" bestFit="1" customWidth="1"/>
    <col min="5120" max="5120" width="8" customWidth="1"/>
    <col min="5122" max="5122" width="36.7109375" customWidth="1"/>
    <col min="5123" max="5123" width="19.140625" bestFit="1" customWidth="1"/>
    <col min="5376" max="5376" width="8" customWidth="1"/>
    <col min="5378" max="5378" width="36.7109375" customWidth="1"/>
    <col min="5379" max="5379" width="19.140625" bestFit="1" customWidth="1"/>
    <col min="5632" max="5632" width="8" customWidth="1"/>
    <col min="5634" max="5634" width="36.7109375" customWidth="1"/>
    <col min="5635" max="5635" width="19.140625" bestFit="1" customWidth="1"/>
    <col min="5888" max="5888" width="8" customWidth="1"/>
    <col min="5890" max="5890" width="36.7109375" customWidth="1"/>
    <col min="5891" max="5891" width="19.140625" bestFit="1" customWidth="1"/>
    <col min="6144" max="6144" width="8" customWidth="1"/>
    <col min="6146" max="6146" width="36.7109375" customWidth="1"/>
    <col min="6147" max="6147" width="19.140625" bestFit="1" customWidth="1"/>
    <col min="6400" max="6400" width="8" customWidth="1"/>
    <col min="6402" max="6402" width="36.7109375" customWidth="1"/>
    <col min="6403" max="6403" width="19.140625" bestFit="1" customWidth="1"/>
    <col min="6656" max="6656" width="8" customWidth="1"/>
    <col min="6658" max="6658" width="36.7109375" customWidth="1"/>
    <col min="6659" max="6659" width="19.140625" bestFit="1" customWidth="1"/>
    <col min="6912" max="6912" width="8" customWidth="1"/>
    <col min="6914" max="6914" width="36.7109375" customWidth="1"/>
    <col min="6915" max="6915" width="19.140625" bestFit="1" customWidth="1"/>
    <col min="7168" max="7168" width="8" customWidth="1"/>
    <col min="7170" max="7170" width="36.7109375" customWidth="1"/>
    <col min="7171" max="7171" width="19.140625" bestFit="1" customWidth="1"/>
    <col min="7424" max="7424" width="8" customWidth="1"/>
    <col min="7426" max="7426" width="36.7109375" customWidth="1"/>
    <col min="7427" max="7427" width="19.140625" bestFit="1" customWidth="1"/>
    <col min="7680" max="7680" width="8" customWidth="1"/>
    <col min="7682" max="7682" width="36.7109375" customWidth="1"/>
    <col min="7683" max="7683" width="19.140625" bestFit="1" customWidth="1"/>
    <col min="7936" max="7936" width="8" customWidth="1"/>
    <col min="7938" max="7938" width="36.7109375" customWidth="1"/>
    <col min="7939" max="7939" width="19.140625" bestFit="1" customWidth="1"/>
    <col min="8192" max="8192" width="8" customWidth="1"/>
    <col min="8194" max="8194" width="36.7109375" customWidth="1"/>
    <col min="8195" max="8195" width="19.140625" bestFit="1" customWidth="1"/>
    <col min="8448" max="8448" width="8" customWidth="1"/>
    <col min="8450" max="8450" width="36.7109375" customWidth="1"/>
    <col min="8451" max="8451" width="19.140625" bestFit="1" customWidth="1"/>
    <col min="8704" max="8704" width="8" customWidth="1"/>
    <col min="8706" max="8706" width="36.7109375" customWidth="1"/>
    <col min="8707" max="8707" width="19.140625" bestFit="1" customWidth="1"/>
    <col min="8960" max="8960" width="8" customWidth="1"/>
    <col min="8962" max="8962" width="36.7109375" customWidth="1"/>
    <col min="8963" max="8963" width="19.140625" bestFit="1" customWidth="1"/>
    <col min="9216" max="9216" width="8" customWidth="1"/>
    <col min="9218" max="9218" width="36.7109375" customWidth="1"/>
    <col min="9219" max="9219" width="19.140625" bestFit="1" customWidth="1"/>
    <col min="9472" max="9472" width="8" customWidth="1"/>
    <col min="9474" max="9474" width="36.7109375" customWidth="1"/>
    <col min="9475" max="9475" width="19.140625" bestFit="1" customWidth="1"/>
    <col min="9728" max="9728" width="8" customWidth="1"/>
    <col min="9730" max="9730" width="36.7109375" customWidth="1"/>
    <col min="9731" max="9731" width="19.140625" bestFit="1" customWidth="1"/>
    <col min="9984" max="9984" width="8" customWidth="1"/>
    <col min="9986" max="9986" width="36.7109375" customWidth="1"/>
    <col min="9987" max="9987" width="19.140625" bestFit="1" customWidth="1"/>
    <col min="10240" max="10240" width="8" customWidth="1"/>
    <col min="10242" max="10242" width="36.7109375" customWidth="1"/>
    <col min="10243" max="10243" width="19.140625" bestFit="1" customWidth="1"/>
    <col min="10496" max="10496" width="8" customWidth="1"/>
    <col min="10498" max="10498" width="36.7109375" customWidth="1"/>
    <col min="10499" max="10499" width="19.140625" bestFit="1" customWidth="1"/>
    <col min="10752" max="10752" width="8" customWidth="1"/>
    <col min="10754" max="10754" width="36.7109375" customWidth="1"/>
    <col min="10755" max="10755" width="19.140625" bestFit="1" customWidth="1"/>
    <col min="11008" max="11008" width="8" customWidth="1"/>
    <col min="11010" max="11010" width="36.7109375" customWidth="1"/>
    <col min="11011" max="11011" width="19.140625" bestFit="1" customWidth="1"/>
    <col min="11264" max="11264" width="8" customWidth="1"/>
    <col min="11266" max="11266" width="36.7109375" customWidth="1"/>
    <col min="11267" max="11267" width="19.140625" bestFit="1" customWidth="1"/>
    <col min="11520" max="11520" width="8" customWidth="1"/>
    <col min="11522" max="11522" width="36.7109375" customWidth="1"/>
    <col min="11523" max="11523" width="19.140625" bestFit="1" customWidth="1"/>
    <col min="11776" max="11776" width="8" customWidth="1"/>
    <col min="11778" max="11778" width="36.7109375" customWidth="1"/>
    <col min="11779" max="11779" width="19.140625" bestFit="1" customWidth="1"/>
    <col min="12032" max="12032" width="8" customWidth="1"/>
    <col min="12034" max="12034" width="36.7109375" customWidth="1"/>
    <col min="12035" max="12035" width="19.140625" bestFit="1" customWidth="1"/>
    <col min="12288" max="12288" width="8" customWidth="1"/>
    <col min="12290" max="12290" width="36.7109375" customWidth="1"/>
    <col min="12291" max="12291" width="19.140625" bestFit="1" customWidth="1"/>
    <col min="12544" max="12544" width="8" customWidth="1"/>
    <col min="12546" max="12546" width="36.7109375" customWidth="1"/>
    <col min="12547" max="12547" width="19.140625" bestFit="1" customWidth="1"/>
    <col min="12800" max="12800" width="8" customWidth="1"/>
    <col min="12802" max="12802" width="36.7109375" customWidth="1"/>
    <col min="12803" max="12803" width="19.140625" bestFit="1" customWidth="1"/>
    <col min="13056" max="13056" width="8" customWidth="1"/>
    <col min="13058" max="13058" width="36.7109375" customWidth="1"/>
    <col min="13059" max="13059" width="19.140625" bestFit="1" customWidth="1"/>
    <col min="13312" max="13312" width="8" customWidth="1"/>
    <col min="13314" max="13314" width="36.7109375" customWidth="1"/>
    <col min="13315" max="13315" width="19.140625" bestFit="1" customWidth="1"/>
    <col min="13568" max="13568" width="8" customWidth="1"/>
    <col min="13570" max="13570" width="36.7109375" customWidth="1"/>
    <col min="13571" max="13571" width="19.140625" bestFit="1" customWidth="1"/>
    <col min="13824" max="13824" width="8" customWidth="1"/>
    <col min="13826" max="13826" width="36.7109375" customWidth="1"/>
    <col min="13827" max="13827" width="19.140625" bestFit="1" customWidth="1"/>
    <col min="14080" max="14080" width="8" customWidth="1"/>
    <col min="14082" max="14082" width="36.7109375" customWidth="1"/>
    <col min="14083" max="14083" width="19.140625" bestFit="1" customWidth="1"/>
    <col min="14336" max="14336" width="8" customWidth="1"/>
    <col min="14338" max="14338" width="36.7109375" customWidth="1"/>
    <col min="14339" max="14339" width="19.140625" bestFit="1" customWidth="1"/>
    <col min="14592" max="14592" width="8" customWidth="1"/>
    <col min="14594" max="14594" width="36.7109375" customWidth="1"/>
    <col min="14595" max="14595" width="19.140625" bestFit="1" customWidth="1"/>
    <col min="14848" max="14848" width="8" customWidth="1"/>
    <col min="14850" max="14850" width="36.7109375" customWidth="1"/>
    <col min="14851" max="14851" width="19.140625" bestFit="1" customWidth="1"/>
    <col min="15104" max="15104" width="8" customWidth="1"/>
    <col min="15106" max="15106" width="36.7109375" customWidth="1"/>
    <col min="15107" max="15107" width="19.140625" bestFit="1" customWidth="1"/>
    <col min="15360" max="15360" width="8" customWidth="1"/>
    <col min="15362" max="15362" width="36.7109375" customWidth="1"/>
    <col min="15363" max="15363" width="19.140625" bestFit="1" customWidth="1"/>
    <col min="15616" max="15616" width="8" customWidth="1"/>
    <col min="15618" max="15618" width="36.7109375" customWidth="1"/>
    <col min="15619" max="15619" width="19.140625" bestFit="1" customWidth="1"/>
    <col min="15872" max="15872" width="8" customWidth="1"/>
    <col min="15874" max="15874" width="36.7109375" customWidth="1"/>
    <col min="15875" max="15875" width="19.140625" bestFit="1" customWidth="1"/>
    <col min="16128" max="16128" width="8" customWidth="1"/>
    <col min="16130" max="16130" width="36.7109375" customWidth="1"/>
    <col min="16131" max="16131" width="19.140625" bestFit="1" customWidth="1"/>
  </cols>
  <sheetData>
    <row r="1" spans="2:6" ht="6.75" customHeight="1" x14ac:dyDescent="0.25"/>
    <row r="2" spans="2:6" ht="21" x14ac:dyDescent="0.25">
      <c r="B2" s="267" t="s">
        <v>155</v>
      </c>
      <c r="C2" s="267"/>
      <c r="D2" s="267"/>
      <c r="E2" s="267"/>
      <c r="F2" s="267"/>
    </row>
    <row r="3" spans="2:6" ht="19.5" customHeight="1" thickBot="1" x14ac:dyDescent="0.3"/>
    <row r="4" spans="2:6" ht="46.5" customHeight="1" thickBot="1" x14ac:dyDescent="0.3">
      <c r="B4" s="5"/>
      <c r="C4" s="8" t="s">
        <v>53</v>
      </c>
      <c r="D4" s="7" t="s">
        <v>54</v>
      </c>
      <c r="E4" s="7" t="s">
        <v>17</v>
      </c>
      <c r="F4" s="6" t="s">
        <v>99</v>
      </c>
    </row>
    <row r="5" spans="2:6" ht="16.5" thickTop="1" x14ac:dyDescent="0.25">
      <c r="B5" s="14" t="s">
        <v>13</v>
      </c>
      <c r="C5" s="26" t="s">
        <v>111</v>
      </c>
      <c r="D5" s="22" t="s">
        <v>57</v>
      </c>
      <c r="E5" s="18" t="s">
        <v>94</v>
      </c>
      <c r="F5" s="11"/>
    </row>
    <row r="6" spans="2:6" ht="15.75" x14ac:dyDescent="0.25">
      <c r="B6" s="16" t="s">
        <v>14</v>
      </c>
      <c r="C6" s="25" t="s">
        <v>110</v>
      </c>
      <c r="D6" s="21" t="s">
        <v>57</v>
      </c>
      <c r="E6" s="17" t="s">
        <v>61</v>
      </c>
      <c r="F6" s="11"/>
    </row>
    <row r="7" spans="2:6" ht="15.75" x14ac:dyDescent="0.25">
      <c r="B7" s="14" t="s">
        <v>15</v>
      </c>
      <c r="C7" s="24" t="s">
        <v>18</v>
      </c>
      <c r="D7" s="20" t="s">
        <v>56</v>
      </c>
      <c r="E7" s="15"/>
      <c r="F7" s="10"/>
    </row>
    <row r="8" spans="2:6" ht="15.75" x14ac:dyDescent="0.25">
      <c r="B8" s="16" t="s">
        <v>16</v>
      </c>
      <c r="C8" s="25" t="s">
        <v>19</v>
      </c>
      <c r="D8" s="21" t="s">
        <v>57</v>
      </c>
      <c r="E8" s="17"/>
      <c r="F8" s="10"/>
    </row>
    <row r="9" spans="2:6" ht="15.75" x14ac:dyDescent="0.25">
      <c r="B9" s="14" t="s">
        <v>20</v>
      </c>
      <c r="C9" s="25" t="s">
        <v>90</v>
      </c>
      <c r="D9" s="21" t="s">
        <v>58</v>
      </c>
      <c r="E9" s="17"/>
      <c r="F9" s="10"/>
    </row>
    <row r="10" spans="2:6" ht="15.75" x14ac:dyDescent="0.25">
      <c r="B10" s="16" t="s">
        <v>22</v>
      </c>
      <c r="C10" s="25" t="s">
        <v>112</v>
      </c>
      <c r="D10" s="21" t="s">
        <v>57</v>
      </c>
      <c r="E10" s="17"/>
      <c r="F10" s="11"/>
    </row>
    <row r="11" spans="2:6" ht="15.75" x14ac:dyDescent="0.25">
      <c r="B11" s="14" t="s">
        <v>23</v>
      </c>
      <c r="C11" s="25" t="s">
        <v>80</v>
      </c>
      <c r="D11" s="21" t="s">
        <v>57</v>
      </c>
      <c r="E11" s="17"/>
      <c r="F11" s="10"/>
    </row>
    <row r="12" spans="2:6" ht="15.75" x14ac:dyDescent="0.25">
      <c r="B12" s="16" t="s">
        <v>25</v>
      </c>
      <c r="C12" s="25" t="s">
        <v>21</v>
      </c>
      <c r="D12" s="21" t="s">
        <v>57</v>
      </c>
      <c r="E12" s="17"/>
      <c r="F12" s="10"/>
    </row>
    <row r="13" spans="2:6" ht="15.75" x14ac:dyDescent="0.25">
      <c r="B13" s="14" t="s">
        <v>26</v>
      </c>
      <c r="C13" s="25" t="s">
        <v>24</v>
      </c>
      <c r="D13" s="21" t="s">
        <v>57</v>
      </c>
      <c r="E13" s="17"/>
      <c r="F13" s="10"/>
    </row>
    <row r="14" spans="2:6" ht="15.75" x14ac:dyDescent="0.25">
      <c r="B14" s="16" t="s">
        <v>27</v>
      </c>
      <c r="C14" s="25" t="s">
        <v>29</v>
      </c>
      <c r="D14" s="21" t="s">
        <v>59</v>
      </c>
      <c r="E14" s="17"/>
      <c r="F14" s="10"/>
    </row>
    <row r="15" spans="2:6" ht="15.75" x14ac:dyDescent="0.25">
      <c r="B15" s="14" t="s">
        <v>28</v>
      </c>
      <c r="C15" s="25" t="s">
        <v>91</v>
      </c>
      <c r="D15" s="21" t="s">
        <v>57</v>
      </c>
      <c r="E15" s="17"/>
      <c r="F15" s="10"/>
    </row>
    <row r="16" spans="2:6" ht="15.75" x14ac:dyDescent="0.25">
      <c r="B16" s="16" t="s">
        <v>30</v>
      </c>
      <c r="C16" s="25" t="s">
        <v>35</v>
      </c>
      <c r="D16" s="21" t="s">
        <v>57</v>
      </c>
      <c r="E16" s="17"/>
      <c r="F16" s="10"/>
    </row>
    <row r="17" spans="2:6" ht="15.75" x14ac:dyDescent="0.25">
      <c r="B17" s="14" t="s">
        <v>31</v>
      </c>
      <c r="C17" s="25" t="s">
        <v>95</v>
      </c>
      <c r="D17" s="21" t="s">
        <v>57</v>
      </c>
      <c r="E17" s="17"/>
      <c r="F17" s="10"/>
    </row>
    <row r="18" spans="2:6" ht="15.75" x14ac:dyDescent="0.25">
      <c r="B18" s="16" t="s">
        <v>32</v>
      </c>
      <c r="C18" s="25" t="s">
        <v>40</v>
      </c>
      <c r="D18" s="21" t="s">
        <v>57</v>
      </c>
      <c r="E18" s="17"/>
      <c r="F18" s="10"/>
    </row>
    <row r="19" spans="2:6" ht="15.75" x14ac:dyDescent="0.25">
      <c r="B19" s="14" t="s">
        <v>33</v>
      </c>
      <c r="C19" s="25" t="s">
        <v>42</v>
      </c>
      <c r="D19" s="21" t="s">
        <v>57</v>
      </c>
      <c r="E19" s="17"/>
      <c r="F19" s="10"/>
    </row>
    <row r="20" spans="2:6" ht="15.75" x14ac:dyDescent="0.25">
      <c r="B20" s="16" t="s">
        <v>34</v>
      </c>
      <c r="C20" s="25" t="s">
        <v>81</v>
      </c>
      <c r="D20" s="21" t="s">
        <v>60</v>
      </c>
      <c r="E20" s="17"/>
      <c r="F20" s="10"/>
    </row>
    <row r="21" spans="2:6" ht="15.75" x14ac:dyDescent="0.25">
      <c r="B21" s="14" t="s">
        <v>36</v>
      </c>
      <c r="C21" s="25" t="s">
        <v>101</v>
      </c>
      <c r="D21" s="21" t="s">
        <v>57</v>
      </c>
      <c r="E21" s="17"/>
      <c r="F21" s="10"/>
    </row>
    <row r="22" spans="2:6" ht="15.75" x14ac:dyDescent="0.25">
      <c r="B22" s="16" t="s">
        <v>37</v>
      </c>
      <c r="C22" s="25" t="s">
        <v>48</v>
      </c>
      <c r="D22" s="21" t="s">
        <v>58</v>
      </c>
      <c r="E22" s="17"/>
      <c r="F22" s="10"/>
    </row>
    <row r="23" spans="2:6" ht="15.75" x14ac:dyDescent="0.25">
      <c r="B23" s="14" t="s">
        <v>38</v>
      </c>
      <c r="C23" s="25" t="s">
        <v>55</v>
      </c>
      <c r="D23" s="21" t="s">
        <v>57</v>
      </c>
      <c r="E23" s="17"/>
      <c r="F23" s="10"/>
    </row>
    <row r="24" spans="2:6" ht="15.75" x14ac:dyDescent="0.25">
      <c r="B24" s="16" t="s">
        <v>39</v>
      </c>
      <c r="C24" s="25" t="s">
        <v>79</v>
      </c>
      <c r="D24" s="21" t="s">
        <v>63</v>
      </c>
      <c r="E24" s="17"/>
      <c r="F24" s="10"/>
    </row>
    <row r="25" spans="2:6" ht="15.75" x14ac:dyDescent="0.25">
      <c r="B25" s="14" t="s">
        <v>41</v>
      </c>
      <c r="C25" s="25" t="s">
        <v>114</v>
      </c>
      <c r="D25" s="21" t="s">
        <v>63</v>
      </c>
      <c r="E25" s="17"/>
      <c r="F25" s="10"/>
    </row>
    <row r="26" spans="2:6" ht="15.75" x14ac:dyDescent="0.25">
      <c r="B26" s="16" t="s">
        <v>43</v>
      </c>
      <c r="C26" s="25" t="s">
        <v>115</v>
      </c>
      <c r="D26" s="21" t="s">
        <v>63</v>
      </c>
      <c r="E26" s="17"/>
      <c r="F26" s="10"/>
    </row>
    <row r="27" spans="2:6" ht="15.75" x14ac:dyDescent="0.25">
      <c r="B27" s="14" t="s">
        <v>44</v>
      </c>
      <c r="C27" s="25" t="s">
        <v>116</v>
      </c>
      <c r="D27" s="21" t="s">
        <v>63</v>
      </c>
      <c r="E27" s="17"/>
      <c r="F27" s="10"/>
    </row>
    <row r="28" spans="2:6" ht="15.75" x14ac:dyDescent="0.25">
      <c r="B28" s="16" t="s">
        <v>45</v>
      </c>
      <c r="C28" s="25" t="s">
        <v>117</v>
      </c>
      <c r="D28" s="21" t="s">
        <v>63</v>
      </c>
      <c r="E28" s="17"/>
      <c r="F28" s="10"/>
    </row>
    <row r="29" spans="2:6" ht="15.75" x14ac:dyDescent="0.25">
      <c r="B29" s="14" t="s">
        <v>46</v>
      </c>
      <c r="C29" s="25" t="s">
        <v>149</v>
      </c>
      <c r="D29" s="21" t="s">
        <v>63</v>
      </c>
      <c r="E29" s="17"/>
      <c r="F29" s="10"/>
    </row>
    <row r="30" spans="2:6" ht="15.75" x14ac:dyDescent="0.25">
      <c r="B30" s="16" t="s">
        <v>47</v>
      </c>
      <c r="C30" s="25" t="s">
        <v>150</v>
      </c>
      <c r="D30" s="21" t="s">
        <v>63</v>
      </c>
      <c r="E30" s="17"/>
      <c r="F30" s="10"/>
    </row>
    <row r="31" spans="2:6" ht="15.75" x14ac:dyDescent="0.25">
      <c r="B31" s="14" t="s">
        <v>49</v>
      </c>
      <c r="C31" s="25"/>
      <c r="D31" s="21"/>
      <c r="E31" s="17"/>
      <c r="F31" s="10"/>
    </row>
    <row r="32" spans="2:6" ht="15.75" x14ac:dyDescent="0.25">
      <c r="B32" s="16" t="s">
        <v>50</v>
      </c>
      <c r="C32" s="25"/>
      <c r="D32" s="21"/>
      <c r="E32" s="17"/>
      <c r="F32" s="10"/>
    </row>
    <row r="33" spans="2:6" ht="15.75" x14ac:dyDescent="0.25">
      <c r="B33" s="14" t="s">
        <v>51</v>
      </c>
      <c r="C33" s="25"/>
      <c r="D33" s="21"/>
      <c r="E33" s="17"/>
      <c r="F33" s="11"/>
    </row>
    <row r="34" spans="2:6" ht="15.75" x14ac:dyDescent="0.25">
      <c r="B34" s="16" t="s">
        <v>52</v>
      </c>
      <c r="C34" s="26"/>
      <c r="D34" s="22"/>
      <c r="E34" s="18"/>
      <c r="F34" s="11"/>
    </row>
    <row r="35" spans="2:6" ht="15.75" x14ac:dyDescent="0.25">
      <c r="B35" s="14" t="s">
        <v>88</v>
      </c>
      <c r="C35" s="25"/>
      <c r="D35" s="21"/>
      <c r="E35" s="17"/>
      <c r="F35" s="11"/>
    </row>
    <row r="36" spans="2:6" ht="16.5" thickBot="1" x14ac:dyDescent="0.3">
      <c r="B36" s="16" t="s">
        <v>89</v>
      </c>
      <c r="C36" s="92"/>
      <c r="D36" s="23"/>
      <c r="E36" s="19"/>
      <c r="F36" s="12"/>
    </row>
    <row r="37" spans="2:6" ht="22.5" customHeight="1" thickBot="1" x14ac:dyDescent="0.3">
      <c r="B37" s="268" t="s">
        <v>62</v>
      </c>
      <c r="C37" s="269"/>
      <c r="D37" s="269"/>
      <c r="E37" s="9">
        <f>COUNTIF(E5:E36,"ANO")</f>
        <v>1</v>
      </c>
      <c r="F37" s="13">
        <f>SUM(F5:F36)</f>
        <v>0</v>
      </c>
    </row>
    <row r="38" spans="2:6" ht="20.25" customHeight="1" thickBot="1" x14ac:dyDescent="0.3"/>
    <row r="39" spans="2:6" ht="20.25" customHeight="1" x14ac:dyDescent="0.25">
      <c r="B39" s="270" t="s">
        <v>124</v>
      </c>
      <c r="C39" s="271"/>
      <c r="D39" s="75" t="s">
        <v>96</v>
      </c>
      <c r="E39" s="75" t="s">
        <v>97</v>
      </c>
      <c r="F39" s="76" t="s">
        <v>98</v>
      </c>
    </row>
    <row r="40" spans="2:6" ht="20.25" customHeight="1" thickBot="1" x14ac:dyDescent="0.3">
      <c r="B40" s="272"/>
      <c r="C40" s="273"/>
      <c r="D40" s="74">
        <v>12</v>
      </c>
      <c r="E40" s="74"/>
      <c r="F40" s="73">
        <f>D40*E40</f>
        <v>0</v>
      </c>
    </row>
    <row r="41" spans="2:6" ht="9" customHeight="1" x14ac:dyDescent="0.25"/>
    <row r="42" spans="2:6" ht="18.75" x14ac:dyDescent="0.3">
      <c r="B42" s="31" t="s">
        <v>74</v>
      </c>
    </row>
    <row r="43" spans="2:6" ht="9" customHeight="1" thickBot="1" x14ac:dyDescent="0.3"/>
    <row r="44" spans="2:6" ht="19.5" thickBot="1" x14ac:dyDescent="0.35">
      <c r="B44" s="274" t="s">
        <v>107</v>
      </c>
      <c r="C44" s="275"/>
      <c r="D44" s="275"/>
      <c r="E44" s="276"/>
      <c r="F44" s="36" t="s">
        <v>77</v>
      </c>
    </row>
    <row r="45" spans="2:6" x14ac:dyDescent="0.25">
      <c r="B45" s="85" t="s">
        <v>75</v>
      </c>
      <c r="C45" s="277" t="s">
        <v>139</v>
      </c>
      <c r="D45" s="278"/>
      <c r="E45" s="94">
        <v>573</v>
      </c>
      <c r="F45" s="288">
        <f>F37-E72-F40</f>
        <v>-5370</v>
      </c>
    </row>
    <row r="46" spans="2:6" x14ac:dyDescent="0.25">
      <c r="B46" s="32" t="s">
        <v>76</v>
      </c>
      <c r="C46" s="279" t="s">
        <v>140</v>
      </c>
      <c r="D46" s="280"/>
      <c r="E46" s="33">
        <v>299</v>
      </c>
      <c r="F46" s="289"/>
    </row>
    <row r="47" spans="2:6" x14ac:dyDescent="0.25">
      <c r="B47" s="32" t="s">
        <v>119</v>
      </c>
      <c r="C47" s="291" t="s">
        <v>113</v>
      </c>
      <c r="D47" s="292"/>
      <c r="E47" s="89">
        <v>299</v>
      </c>
      <c r="F47" s="289"/>
    </row>
    <row r="48" spans="2:6" x14ac:dyDescent="0.25">
      <c r="B48" s="32" t="s">
        <v>120</v>
      </c>
      <c r="C48" s="281" t="s">
        <v>147</v>
      </c>
      <c r="D48" s="282"/>
      <c r="E48" s="120">
        <v>165</v>
      </c>
      <c r="F48" s="289"/>
    </row>
    <row r="49" spans="2:6" ht="15.75" thickBot="1" x14ac:dyDescent="0.3">
      <c r="B49" s="93"/>
      <c r="C49" s="283"/>
      <c r="D49" s="284"/>
      <c r="E49" s="95"/>
      <c r="F49" s="289"/>
    </row>
    <row r="50" spans="2:6" ht="19.5" thickBot="1" x14ac:dyDescent="0.35">
      <c r="B50" s="296" t="s">
        <v>108</v>
      </c>
      <c r="C50" s="297"/>
      <c r="D50" s="297"/>
      <c r="E50" s="298"/>
      <c r="F50" s="289"/>
    </row>
    <row r="51" spans="2:6" x14ac:dyDescent="0.25">
      <c r="B51" s="85" t="s">
        <v>75</v>
      </c>
      <c r="C51" s="277" t="s">
        <v>139</v>
      </c>
      <c r="D51" s="278"/>
      <c r="E51" s="94">
        <v>573</v>
      </c>
      <c r="F51" s="289"/>
    </row>
    <row r="52" spans="2:6" x14ac:dyDescent="0.25">
      <c r="B52" s="32" t="s">
        <v>76</v>
      </c>
      <c r="C52" s="279" t="s">
        <v>140</v>
      </c>
      <c r="D52" s="280"/>
      <c r="E52" s="33">
        <v>299</v>
      </c>
      <c r="F52" s="289"/>
    </row>
    <row r="53" spans="2:6" x14ac:dyDescent="0.25">
      <c r="B53" s="32" t="s">
        <v>119</v>
      </c>
      <c r="C53" s="291" t="s">
        <v>118</v>
      </c>
      <c r="D53" s="292"/>
      <c r="E53" s="89">
        <v>299</v>
      </c>
      <c r="F53" s="289"/>
    </row>
    <row r="54" spans="2:6" x14ac:dyDescent="0.25">
      <c r="B54" s="32" t="s">
        <v>120</v>
      </c>
      <c r="C54" s="281" t="s">
        <v>144</v>
      </c>
      <c r="D54" s="282"/>
      <c r="E54" s="96">
        <v>300</v>
      </c>
      <c r="F54" s="289"/>
    </row>
    <row r="55" spans="2:6" ht="15.75" thickBot="1" x14ac:dyDescent="0.3">
      <c r="B55" s="93"/>
      <c r="C55" s="283"/>
      <c r="D55" s="284"/>
      <c r="E55" s="34"/>
      <c r="F55" s="289"/>
    </row>
    <row r="56" spans="2:6" ht="19.5" customHeight="1" thickBot="1" x14ac:dyDescent="0.35">
      <c r="B56" s="293" t="s">
        <v>109</v>
      </c>
      <c r="C56" s="294"/>
      <c r="D56" s="294"/>
      <c r="E56" s="295"/>
      <c r="F56" s="289"/>
    </row>
    <row r="57" spans="2:6" ht="15" customHeight="1" x14ac:dyDescent="0.25">
      <c r="B57" s="85" t="s">
        <v>75</v>
      </c>
      <c r="C57" s="277" t="s">
        <v>139</v>
      </c>
      <c r="D57" s="278"/>
      <c r="E57" s="94">
        <v>573</v>
      </c>
      <c r="F57" s="289"/>
    </row>
    <row r="58" spans="2:6" ht="15.75" customHeight="1" x14ac:dyDescent="0.25">
      <c r="B58" s="32" t="s">
        <v>76</v>
      </c>
      <c r="C58" s="279" t="s">
        <v>140</v>
      </c>
      <c r="D58" s="280"/>
      <c r="E58" s="33">
        <v>299</v>
      </c>
      <c r="F58" s="289"/>
    </row>
    <row r="59" spans="2:6" ht="15.75" customHeight="1" x14ac:dyDescent="0.25">
      <c r="B59" s="32" t="s">
        <v>119</v>
      </c>
      <c r="C59" s="291" t="s">
        <v>141</v>
      </c>
      <c r="D59" s="292"/>
      <c r="E59" s="96">
        <v>300</v>
      </c>
      <c r="F59" s="289"/>
    </row>
    <row r="60" spans="2:6" ht="15.75" customHeight="1" x14ac:dyDescent="0.25">
      <c r="B60" s="32" t="s">
        <v>120</v>
      </c>
      <c r="C60" s="291" t="s">
        <v>123</v>
      </c>
      <c r="D60" s="292"/>
      <c r="E60" s="96">
        <v>270</v>
      </c>
      <c r="F60" s="289"/>
    </row>
    <row r="61" spans="2:6" ht="15.75" customHeight="1" thickBot="1" x14ac:dyDescent="0.35">
      <c r="B61" s="93"/>
      <c r="C61" s="283"/>
      <c r="D61" s="284"/>
      <c r="E61" s="86"/>
      <c r="F61" s="289"/>
    </row>
    <row r="62" spans="2:6" ht="19.5" customHeight="1" thickBot="1" x14ac:dyDescent="0.3">
      <c r="B62" s="285" t="s">
        <v>127</v>
      </c>
      <c r="C62" s="286"/>
      <c r="D62" s="286"/>
      <c r="E62" s="287"/>
      <c r="F62" s="289"/>
    </row>
    <row r="63" spans="2:6" ht="15.75" customHeight="1" thickBot="1" x14ac:dyDescent="0.3">
      <c r="B63" s="115" t="s">
        <v>148</v>
      </c>
      <c r="C63" s="113"/>
      <c r="D63" s="114"/>
      <c r="E63" s="119">
        <v>529</v>
      </c>
      <c r="F63" s="289"/>
    </row>
    <row r="64" spans="2:6" ht="19.5" customHeight="1" thickBot="1" x14ac:dyDescent="0.3">
      <c r="B64" s="285" t="s">
        <v>121</v>
      </c>
      <c r="C64" s="286"/>
      <c r="D64" s="286"/>
      <c r="E64" s="287"/>
      <c r="F64" s="289"/>
    </row>
    <row r="65" spans="2:9" ht="15.75" customHeight="1" thickBot="1" x14ac:dyDescent="0.3">
      <c r="B65" s="115" t="s">
        <v>146</v>
      </c>
      <c r="C65" s="111"/>
      <c r="D65" s="112"/>
      <c r="E65" s="119">
        <v>134</v>
      </c>
      <c r="F65" s="289"/>
    </row>
    <row r="66" spans="2:9" ht="19.5" customHeight="1" thickBot="1" x14ac:dyDescent="0.3">
      <c r="B66" s="285" t="s">
        <v>122</v>
      </c>
      <c r="C66" s="286"/>
      <c r="D66" s="286"/>
      <c r="E66" s="287"/>
      <c r="F66" s="289"/>
      <c r="G66" s="266"/>
      <c r="H66" s="266"/>
      <c r="I66" s="266"/>
    </row>
    <row r="67" spans="2:9" ht="15.75" customHeight="1" thickBot="1" x14ac:dyDescent="0.3">
      <c r="B67" s="299" t="s">
        <v>145</v>
      </c>
      <c r="C67" s="300"/>
      <c r="D67" s="121"/>
      <c r="E67" s="122">
        <v>350</v>
      </c>
      <c r="F67" s="289"/>
    </row>
    <row r="68" spans="2:9" ht="19.5" customHeight="1" thickBot="1" x14ac:dyDescent="0.3">
      <c r="B68" s="285" t="s">
        <v>125</v>
      </c>
      <c r="C68" s="286"/>
      <c r="D68" s="286"/>
      <c r="E68" s="287"/>
      <c r="F68" s="289"/>
    </row>
    <row r="69" spans="2:9" ht="15.75" customHeight="1" thickBot="1" x14ac:dyDescent="0.3">
      <c r="B69" s="115" t="s">
        <v>142</v>
      </c>
      <c r="C69" s="111"/>
      <c r="D69" s="112"/>
      <c r="E69" s="119">
        <v>54</v>
      </c>
      <c r="F69" s="289"/>
    </row>
    <row r="70" spans="2:9" ht="19.5" customHeight="1" thickBot="1" x14ac:dyDescent="0.3">
      <c r="B70" s="285" t="s">
        <v>126</v>
      </c>
      <c r="C70" s="286"/>
      <c r="D70" s="286"/>
      <c r="E70" s="287"/>
      <c r="F70" s="289"/>
    </row>
    <row r="71" spans="2:9" ht="15.75" customHeight="1" thickBot="1" x14ac:dyDescent="0.3">
      <c r="B71" s="115" t="s">
        <v>143</v>
      </c>
      <c r="C71" s="111"/>
      <c r="D71" s="112"/>
      <c r="E71" s="119">
        <v>54</v>
      </c>
      <c r="F71" s="290"/>
    </row>
    <row r="72" spans="2:9" ht="19.5" customHeight="1" thickBot="1" x14ac:dyDescent="0.3">
      <c r="B72" s="263" t="s">
        <v>78</v>
      </c>
      <c r="C72" s="264"/>
      <c r="D72" s="265"/>
      <c r="E72" s="35">
        <f>SUM(E45:E71)</f>
        <v>5370</v>
      </c>
      <c r="F72" s="87"/>
    </row>
    <row r="73" spans="2:9" x14ac:dyDescent="0.25">
      <c r="F73" s="88"/>
    </row>
  </sheetData>
  <mergeCells count="30">
    <mergeCell ref="B64:E64"/>
    <mergeCell ref="B66:E66"/>
    <mergeCell ref="B68:E68"/>
    <mergeCell ref="B70:E70"/>
    <mergeCell ref="C60:D60"/>
    <mergeCell ref="C61:D61"/>
    <mergeCell ref="B67:C67"/>
    <mergeCell ref="C58:D58"/>
    <mergeCell ref="C59:D59"/>
    <mergeCell ref="B50:E50"/>
    <mergeCell ref="C51:D51"/>
    <mergeCell ref="C52:D52"/>
    <mergeCell ref="C54:D54"/>
    <mergeCell ref="C55:D55"/>
    <mergeCell ref="B72:D72"/>
    <mergeCell ref="G66:I66"/>
    <mergeCell ref="B2:F2"/>
    <mergeCell ref="B37:D37"/>
    <mergeCell ref="B39:C40"/>
    <mergeCell ref="B44:E44"/>
    <mergeCell ref="C45:D45"/>
    <mergeCell ref="C46:D46"/>
    <mergeCell ref="C48:D48"/>
    <mergeCell ref="C49:D49"/>
    <mergeCell ref="B62:E62"/>
    <mergeCell ref="F45:F71"/>
    <mergeCell ref="C47:D47"/>
    <mergeCell ref="C53:D53"/>
    <mergeCell ref="B56:E56"/>
    <mergeCell ref="C57:D57"/>
  </mergeCells>
  <conditionalFormatting sqref="E36 E7:E9 E11:E32">
    <cfRule type="expression" dxfId="253" priority="74">
      <formula>IF(E7="ANO",F7=0)</formula>
    </cfRule>
  </conditionalFormatting>
  <conditionalFormatting sqref="F36 F7:F9 F11:F32">
    <cfRule type="expression" dxfId="252" priority="73">
      <formula>IF(E7="ANO",F7=0)</formula>
    </cfRule>
  </conditionalFormatting>
  <conditionalFormatting sqref="E25">
    <cfRule type="expression" dxfId="251" priority="72">
      <formula>IF(E25="ANO",F25=0)</formula>
    </cfRule>
  </conditionalFormatting>
  <conditionalFormatting sqref="F25">
    <cfRule type="expression" dxfId="250" priority="71">
      <formula>IF(E25="ANO",F25=0)</formula>
    </cfRule>
  </conditionalFormatting>
  <conditionalFormatting sqref="E26">
    <cfRule type="expression" dxfId="249" priority="70">
      <formula>IF(E26="ANO",F26=0)</formula>
    </cfRule>
  </conditionalFormatting>
  <conditionalFormatting sqref="F26">
    <cfRule type="expression" dxfId="248" priority="69">
      <formula>IF(E26="ANO",F26=0)</formula>
    </cfRule>
  </conditionalFormatting>
  <conditionalFormatting sqref="E26">
    <cfRule type="expression" dxfId="247" priority="68">
      <formula>IF(E26="ANO",F26=0)</formula>
    </cfRule>
  </conditionalFormatting>
  <conditionalFormatting sqref="F26">
    <cfRule type="expression" dxfId="246" priority="67">
      <formula>IF(E26="ANO",F26=0)</formula>
    </cfRule>
  </conditionalFormatting>
  <conditionalFormatting sqref="E27">
    <cfRule type="expression" dxfId="245" priority="66">
      <formula>IF(E27="ANO",F27=0)</formula>
    </cfRule>
  </conditionalFormatting>
  <conditionalFormatting sqref="F27">
    <cfRule type="expression" dxfId="244" priority="65">
      <formula>IF(E27="ANO",F27=0)</formula>
    </cfRule>
  </conditionalFormatting>
  <conditionalFormatting sqref="E33:E35">
    <cfRule type="expression" dxfId="243" priority="64">
      <formula>IF(E33="ANO",F33=0)</formula>
    </cfRule>
  </conditionalFormatting>
  <conditionalFormatting sqref="F33:F35">
    <cfRule type="expression" dxfId="242" priority="63">
      <formula>IF(E33="ANO",F33=0)</formula>
    </cfRule>
  </conditionalFormatting>
  <conditionalFormatting sqref="E26">
    <cfRule type="expression" dxfId="241" priority="62">
      <formula>IF(E26="ANO",F26=0)</formula>
    </cfRule>
  </conditionalFormatting>
  <conditionalFormatting sqref="F26">
    <cfRule type="expression" dxfId="240" priority="61">
      <formula>IF(E26="ANO",F26=0)</formula>
    </cfRule>
  </conditionalFormatting>
  <conditionalFormatting sqref="E27">
    <cfRule type="expression" dxfId="239" priority="60">
      <formula>IF(E27="ANO",F27=0)</formula>
    </cfRule>
  </conditionalFormatting>
  <conditionalFormatting sqref="F27">
    <cfRule type="expression" dxfId="238" priority="59">
      <formula>IF(E27="ANO",F27=0)</formula>
    </cfRule>
  </conditionalFormatting>
  <conditionalFormatting sqref="E27">
    <cfRule type="expression" dxfId="237" priority="58">
      <formula>IF(E27="ANO",F27=0)</formula>
    </cfRule>
  </conditionalFormatting>
  <conditionalFormatting sqref="F27">
    <cfRule type="expression" dxfId="236" priority="57">
      <formula>IF(E27="ANO",F27=0)</formula>
    </cfRule>
  </conditionalFormatting>
  <conditionalFormatting sqref="E28">
    <cfRule type="expression" dxfId="235" priority="56">
      <formula>IF(E28="ANO",F28=0)</formula>
    </cfRule>
  </conditionalFormatting>
  <conditionalFormatting sqref="F28">
    <cfRule type="expression" dxfId="234" priority="55">
      <formula>IF(E28="ANO",F28=0)</formula>
    </cfRule>
  </conditionalFormatting>
  <conditionalFormatting sqref="E26">
    <cfRule type="expression" dxfId="233" priority="54">
      <formula>IF(E26="ANO",F26=0)</formula>
    </cfRule>
  </conditionalFormatting>
  <conditionalFormatting sqref="F26">
    <cfRule type="expression" dxfId="232" priority="53">
      <formula>IF(E26="ANO",F26=0)</formula>
    </cfRule>
  </conditionalFormatting>
  <conditionalFormatting sqref="E27">
    <cfRule type="expression" dxfId="231" priority="52">
      <formula>IF(E27="ANO",F27=0)</formula>
    </cfRule>
  </conditionalFormatting>
  <conditionalFormatting sqref="F27">
    <cfRule type="expression" dxfId="230" priority="51">
      <formula>IF(E27="ANO",F27=0)</formula>
    </cfRule>
  </conditionalFormatting>
  <conditionalFormatting sqref="E27">
    <cfRule type="expression" dxfId="229" priority="50">
      <formula>IF(E27="ANO",F27=0)</formula>
    </cfRule>
  </conditionalFormatting>
  <conditionalFormatting sqref="F27">
    <cfRule type="expression" dxfId="228" priority="49">
      <formula>IF(E27="ANO",F27=0)</formula>
    </cfRule>
  </conditionalFormatting>
  <conditionalFormatting sqref="E28">
    <cfRule type="expression" dxfId="227" priority="48">
      <formula>IF(E28="ANO",F28=0)</formula>
    </cfRule>
  </conditionalFormatting>
  <conditionalFormatting sqref="F28">
    <cfRule type="expression" dxfId="226" priority="47">
      <formula>IF(E28="ANO",F28=0)</formula>
    </cfRule>
  </conditionalFormatting>
  <conditionalFormatting sqref="E27">
    <cfRule type="expression" dxfId="225" priority="46">
      <formula>IF(E27="ANO",F27=0)</formula>
    </cfRule>
  </conditionalFormatting>
  <conditionalFormatting sqref="F27">
    <cfRule type="expression" dxfId="224" priority="45">
      <formula>IF(E27="ANO",F27=0)</formula>
    </cfRule>
  </conditionalFormatting>
  <conditionalFormatting sqref="E28">
    <cfRule type="expression" dxfId="223" priority="44">
      <formula>IF(E28="ANO",F28=0)</formula>
    </cfRule>
  </conditionalFormatting>
  <conditionalFormatting sqref="F28">
    <cfRule type="expression" dxfId="222" priority="43">
      <formula>IF(E28="ANO",F28=0)</formula>
    </cfRule>
  </conditionalFormatting>
  <conditionalFormatting sqref="E28">
    <cfRule type="expression" dxfId="221" priority="42">
      <formula>IF(E28="ANO",F28=0)</formula>
    </cfRule>
  </conditionalFormatting>
  <conditionalFormatting sqref="F28">
    <cfRule type="expression" dxfId="220" priority="41">
      <formula>IF(E28="ANO",F28=0)</formula>
    </cfRule>
  </conditionalFormatting>
  <conditionalFormatting sqref="E29">
    <cfRule type="expression" dxfId="219" priority="40">
      <formula>IF(E29="ANO",F29=0)</formula>
    </cfRule>
  </conditionalFormatting>
  <conditionalFormatting sqref="F29">
    <cfRule type="expression" dxfId="218" priority="39">
      <formula>IF(E29="ANO",F29=0)</formula>
    </cfRule>
  </conditionalFormatting>
  <conditionalFormatting sqref="E5">
    <cfRule type="expression" dxfId="217" priority="38">
      <formula>IF(E5="ANO",F5=0)</formula>
    </cfRule>
  </conditionalFormatting>
  <conditionalFormatting sqref="F5">
    <cfRule type="expression" dxfId="216" priority="37">
      <formula>IF(E5="ANO",F5=0)</formula>
    </cfRule>
  </conditionalFormatting>
  <conditionalFormatting sqref="E6">
    <cfRule type="expression" dxfId="215" priority="36">
      <formula>IF(E6="ANO",F6=0)</formula>
    </cfRule>
  </conditionalFormatting>
  <conditionalFormatting sqref="F6">
    <cfRule type="expression" dxfId="214" priority="35">
      <formula>IF(E6="ANO",F6=0)</formula>
    </cfRule>
  </conditionalFormatting>
  <conditionalFormatting sqref="E26">
    <cfRule type="expression" dxfId="213" priority="34">
      <formula>IF(E26="ANO",F26=0)</formula>
    </cfRule>
  </conditionalFormatting>
  <conditionalFormatting sqref="F26">
    <cfRule type="expression" dxfId="212" priority="33">
      <formula>IF(E26="ANO",F26=0)</formula>
    </cfRule>
  </conditionalFormatting>
  <conditionalFormatting sqref="E27">
    <cfRule type="expression" dxfId="211" priority="32">
      <formula>IF(E27="ANO",F27=0)</formula>
    </cfRule>
  </conditionalFormatting>
  <conditionalFormatting sqref="F27">
    <cfRule type="expression" dxfId="210" priority="31">
      <formula>IF(E27="ANO",F27=0)</formula>
    </cfRule>
  </conditionalFormatting>
  <conditionalFormatting sqref="E27">
    <cfRule type="expression" dxfId="209" priority="30">
      <formula>IF(E27="ANO",F27=0)</formula>
    </cfRule>
  </conditionalFormatting>
  <conditionalFormatting sqref="F27">
    <cfRule type="expression" dxfId="208" priority="29">
      <formula>IF(E27="ANO",F27=0)</formula>
    </cfRule>
  </conditionalFormatting>
  <conditionalFormatting sqref="E28">
    <cfRule type="expression" dxfId="207" priority="28">
      <formula>IF(E28="ANO",F28=0)</formula>
    </cfRule>
  </conditionalFormatting>
  <conditionalFormatting sqref="F28">
    <cfRule type="expression" dxfId="206" priority="27">
      <formula>IF(E28="ANO",F28=0)</formula>
    </cfRule>
  </conditionalFormatting>
  <conditionalFormatting sqref="E27">
    <cfRule type="expression" dxfId="205" priority="26">
      <formula>IF(E27="ANO",F27=0)</formula>
    </cfRule>
  </conditionalFormatting>
  <conditionalFormatting sqref="F27">
    <cfRule type="expression" dxfId="204" priority="25">
      <formula>IF(E27="ANO",F27=0)</formula>
    </cfRule>
  </conditionalFormatting>
  <conditionalFormatting sqref="E28">
    <cfRule type="expression" dxfId="203" priority="24">
      <formula>IF(E28="ANO",F28=0)</formula>
    </cfRule>
  </conditionalFormatting>
  <conditionalFormatting sqref="F28">
    <cfRule type="expression" dxfId="202" priority="23">
      <formula>IF(E28="ANO",F28=0)</formula>
    </cfRule>
  </conditionalFormatting>
  <conditionalFormatting sqref="E28">
    <cfRule type="expression" dxfId="201" priority="22">
      <formula>IF(E28="ANO",F28=0)</formula>
    </cfRule>
  </conditionalFormatting>
  <conditionalFormatting sqref="F28">
    <cfRule type="expression" dxfId="200" priority="21">
      <formula>IF(E28="ANO",F28=0)</formula>
    </cfRule>
  </conditionalFormatting>
  <conditionalFormatting sqref="E29">
    <cfRule type="expression" dxfId="199" priority="20">
      <formula>IF(E29="ANO",F29=0)</formula>
    </cfRule>
  </conditionalFormatting>
  <conditionalFormatting sqref="F29">
    <cfRule type="expression" dxfId="198" priority="19">
      <formula>IF(E29="ANO",F29=0)</formula>
    </cfRule>
  </conditionalFormatting>
  <conditionalFormatting sqref="E27">
    <cfRule type="expression" dxfId="197" priority="18">
      <formula>IF(E27="ANO",F27=0)</formula>
    </cfRule>
  </conditionalFormatting>
  <conditionalFormatting sqref="F27">
    <cfRule type="expression" dxfId="196" priority="17">
      <formula>IF(E27="ANO",F27=0)</formula>
    </cfRule>
  </conditionalFormatting>
  <conditionalFormatting sqref="E28">
    <cfRule type="expression" dxfId="195" priority="16">
      <formula>IF(E28="ANO",F28=0)</formula>
    </cfRule>
  </conditionalFormatting>
  <conditionalFormatting sqref="F28">
    <cfRule type="expression" dxfId="194" priority="15">
      <formula>IF(E28="ANO",F28=0)</formula>
    </cfRule>
  </conditionalFormatting>
  <conditionalFormatting sqref="E28">
    <cfRule type="expression" dxfId="193" priority="14">
      <formula>IF(E28="ANO",F28=0)</formula>
    </cfRule>
  </conditionalFormatting>
  <conditionalFormatting sqref="F28">
    <cfRule type="expression" dxfId="192" priority="13">
      <formula>IF(E28="ANO",F28=0)</formula>
    </cfRule>
  </conditionalFormatting>
  <conditionalFormatting sqref="E29">
    <cfRule type="expression" dxfId="191" priority="12">
      <formula>IF(E29="ANO",F29=0)</formula>
    </cfRule>
  </conditionalFormatting>
  <conditionalFormatting sqref="F29">
    <cfRule type="expression" dxfId="190" priority="11">
      <formula>IF(E29="ANO",F29=0)</formula>
    </cfRule>
  </conditionalFormatting>
  <conditionalFormatting sqref="E28">
    <cfRule type="expression" dxfId="189" priority="10">
      <formula>IF(E28="ANO",F28=0)</formula>
    </cfRule>
  </conditionalFormatting>
  <conditionalFormatting sqref="F28">
    <cfRule type="expression" dxfId="188" priority="9">
      <formula>IF(E28="ANO",F28=0)</formula>
    </cfRule>
  </conditionalFormatting>
  <conditionalFormatting sqref="E29">
    <cfRule type="expression" dxfId="187" priority="8">
      <formula>IF(E29="ANO",F29=0)</formula>
    </cfRule>
  </conditionalFormatting>
  <conditionalFormatting sqref="F29">
    <cfRule type="expression" dxfId="186" priority="7">
      <formula>IF(E29="ANO",F29=0)</formula>
    </cfRule>
  </conditionalFormatting>
  <conditionalFormatting sqref="E29">
    <cfRule type="expression" dxfId="185" priority="6">
      <formula>IF(E29="ANO",F29=0)</formula>
    </cfRule>
  </conditionalFormatting>
  <conditionalFormatting sqref="F29">
    <cfRule type="expression" dxfId="184" priority="5">
      <formula>IF(E29="ANO",F29=0)</formula>
    </cfRule>
  </conditionalFormatting>
  <conditionalFormatting sqref="E30:E32">
    <cfRule type="expression" dxfId="183" priority="4">
      <formula>IF(E30="ANO",F30=0)</formula>
    </cfRule>
  </conditionalFormatting>
  <conditionalFormatting sqref="F30:F32">
    <cfRule type="expression" dxfId="182" priority="3">
      <formula>IF(E30="ANO",F30=0)</formula>
    </cfRule>
  </conditionalFormatting>
  <conditionalFormatting sqref="E10">
    <cfRule type="expression" dxfId="181" priority="2">
      <formula>IF(E10="ANO",F10=0)</formula>
    </cfRule>
  </conditionalFormatting>
  <conditionalFormatting sqref="F10">
    <cfRule type="expression" dxfId="180" priority="1">
      <formula>IF(E10="ANO",F10=0)</formula>
    </cfRule>
  </conditionalFormatting>
  <printOptions horizontalCentered="1"/>
  <pageMargins left="0.51181102362204722" right="0.51181102362204722" top="0" bottom="0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R22"/>
  <sheetViews>
    <sheetView showGridLines="0" zoomScale="90" zoomScaleNormal="90" workbookViewId="0">
      <selection activeCell="I59" sqref="I59"/>
    </sheetView>
  </sheetViews>
  <sheetFormatPr defaultRowHeight="15.75" x14ac:dyDescent="0.25"/>
  <cols>
    <col min="1" max="1" width="0.85546875" style="1" customWidth="1"/>
    <col min="2" max="2" width="8.140625" style="1" bestFit="1" customWidth="1"/>
    <col min="3" max="3" width="18" style="1" customWidth="1"/>
    <col min="4" max="4" width="4.7109375" style="1" customWidth="1"/>
    <col min="5" max="5" width="18" style="1" customWidth="1"/>
    <col min="6" max="6" width="4.7109375" style="1" customWidth="1"/>
    <col min="7" max="7" width="18" style="1" customWidth="1"/>
    <col min="8" max="8" width="4.7109375" style="1" customWidth="1"/>
    <col min="9" max="9" width="18" style="1" customWidth="1"/>
    <col min="10" max="10" width="4.7109375" style="1" customWidth="1"/>
    <col min="11" max="11" width="18" style="1" customWidth="1"/>
    <col min="12" max="12" width="4.7109375" style="1" customWidth="1"/>
    <col min="13" max="13" width="18" style="1" customWidth="1"/>
    <col min="14" max="14" width="4.7109375" style="1" customWidth="1"/>
    <col min="15" max="15" width="18" style="1" customWidth="1"/>
    <col min="16" max="16" width="4.7109375" style="1" customWidth="1"/>
    <col min="17" max="17" width="18" style="1" customWidth="1"/>
    <col min="18" max="18" width="4.7109375" style="1" customWidth="1"/>
    <col min="19" max="16384" width="9.140625" style="1"/>
  </cols>
  <sheetData>
    <row r="1" spans="2:18" ht="5.25" customHeight="1" x14ac:dyDescent="0.25"/>
    <row r="2" spans="2:18" ht="20.25" x14ac:dyDescent="0.25">
      <c r="B2" s="301" t="s">
        <v>154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2:18" ht="15.7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5" spans="2:18" x14ac:dyDescent="0.25">
      <c r="B5" s="4" t="s">
        <v>0</v>
      </c>
      <c r="C5" s="1" t="s">
        <v>3</v>
      </c>
    </row>
    <row r="6" spans="2:18" x14ac:dyDescent="0.25">
      <c r="B6" s="4" t="s">
        <v>1</v>
      </c>
      <c r="C6" s="1" t="s">
        <v>92</v>
      </c>
    </row>
    <row r="7" spans="2:18" x14ac:dyDescent="0.25">
      <c r="B7" s="4" t="s">
        <v>2</v>
      </c>
      <c r="C7" s="1" t="s">
        <v>93</v>
      </c>
    </row>
    <row r="8" spans="2:18" x14ac:dyDescent="0.25">
      <c r="C8" s="2"/>
      <c r="D8" s="2"/>
    </row>
    <row r="9" spans="2:18" ht="16.5" thickBot="1" x14ac:dyDescent="0.3"/>
    <row r="10" spans="2:18" ht="22.5" customHeight="1" thickBot="1" x14ac:dyDescent="0.3">
      <c r="B10" s="302" t="s">
        <v>4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4"/>
    </row>
    <row r="11" spans="2:18" ht="22.5" customHeight="1" thickBot="1" x14ac:dyDescent="0.3">
      <c r="B11" s="90" t="s">
        <v>12</v>
      </c>
      <c r="C11" s="128" t="s">
        <v>5</v>
      </c>
      <c r="D11" s="129" t="s">
        <v>82</v>
      </c>
      <c r="E11" s="130" t="s">
        <v>6</v>
      </c>
      <c r="F11" s="131" t="s">
        <v>82</v>
      </c>
      <c r="G11" s="90" t="s">
        <v>7</v>
      </c>
      <c r="H11" s="132" t="s">
        <v>82</v>
      </c>
      <c r="I11" s="128" t="s">
        <v>8</v>
      </c>
      <c r="J11" s="131" t="s">
        <v>82</v>
      </c>
      <c r="K11" s="128" t="s">
        <v>9</v>
      </c>
      <c r="L11" s="131" t="s">
        <v>82</v>
      </c>
      <c r="M11" s="128" t="s">
        <v>10</v>
      </c>
      <c r="N11" s="131" t="s">
        <v>82</v>
      </c>
      <c r="O11" s="129" t="s">
        <v>11</v>
      </c>
      <c r="P11" s="131" t="s">
        <v>82</v>
      </c>
      <c r="Q11" s="129" t="s">
        <v>151</v>
      </c>
      <c r="R11" s="131" t="s">
        <v>82</v>
      </c>
    </row>
    <row r="12" spans="2:18" ht="22.5" customHeight="1" x14ac:dyDescent="0.25">
      <c r="B12" s="125" t="s">
        <v>13</v>
      </c>
      <c r="C12" s="126" t="s">
        <v>162</v>
      </c>
      <c r="D12" s="91" t="s">
        <v>83</v>
      </c>
      <c r="E12" s="126"/>
      <c r="F12" s="91"/>
      <c r="G12" s="126"/>
      <c r="H12" s="91"/>
      <c r="I12" s="126"/>
      <c r="J12" s="91"/>
      <c r="K12" s="126"/>
      <c r="L12" s="91"/>
      <c r="M12" s="127"/>
      <c r="N12" s="91"/>
      <c r="O12" s="126"/>
      <c r="P12" s="91"/>
      <c r="Q12" s="126"/>
      <c r="R12" s="91"/>
    </row>
    <row r="13" spans="2:18" ht="22.5" customHeight="1" x14ac:dyDescent="0.25">
      <c r="B13" s="52" t="s">
        <v>14</v>
      </c>
      <c r="C13" s="50" t="s">
        <v>161</v>
      </c>
      <c r="D13" s="58" t="s">
        <v>83</v>
      </c>
      <c r="E13" s="49"/>
      <c r="F13" s="58"/>
      <c r="G13" s="50"/>
      <c r="H13" s="58"/>
      <c r="I13" s="50"/>
      <c r="J13" s="58"/>
      <c r="K13" s="50"/>
      <c r="L13" s="58"/>
      <c r="M13" s="46"/>
      <c r="N13" s="58"/>
      <c r="O13" s="50"/>
      <c r="P13" s="58"/>
      <c r="Q13" s="50"/>
      <c r="R13" s="58"/>
    </row>
    <row r="14" spans="2:18" ht="22.5" customHeight="1" x14ac:dyDescent="0.25">
      <c r="B14" s="52" t="s">
        <v>15</v>
      </c>
      <c r="C14" s="50" t="s">
        <v>159</v>
      </c>
      <c r="D14" s="58" t="s">
        <v>105</v>
      </c>
      <c r="E14" s="50"/>
      <c r="F14" s="58"/>
      <c r="G14" s="49"/>
      <c r="H14" s="57"/>
      <c r="I14" s="50"/>
      <c r="J14" s="58"/>
      <c r="K14" s="50"/>
      <c r="L14" s="58"/>
      <c r="M14" s="50"/>
      <c r="N14" s="58"/>
      <c r="O14" s="50"/>
      <c r="P14" s="58"/>
      <c r="Q14" s="50"/>
      <c r="R14" s="58"/>
    </row>
    <row r="15" spans="2:18" ht="22.5" customHeight="1" thickBot="1" x14ac:dyDescent="0.3">
      <c r="B15" s="53" t="s">
        <v>16</v>
      </c>
      <c r="C15" s="54" t="s">
        <v>160</v>
      </c>
      <c r="D15" s="56" t="s">
        <v>104</v>
      </c>
      <c r="E15" s="55"/>
      <c r="F15" s="59"/>
      <c r="G15" s="54"/>
      <c r="H15" s="59"/>
      <c r="I15" s="55"/>
      <c r="J15" s="59"/>
      <c r="K15" s="54"/>
      <c r="L15" s="59"/>
      <c r="M15" s="55"/>
      <c r="N15" s="59"/>
      <c r="O15" s="54"/>
      <c r="P15" s="59"/>
      <c r="Q15" s="55"/>
      <c r="R15" s="59"/>
    </row>
    <row r="17" spans="2:5" ht="18.75" x14ac:dyDescent="0.3">
      <c r="B17" s="60" t="s">
        <v>84</v>
      </c>
    </row>
    <row r="18" spans="2:5" ht="9" customHeight="1" x14ac:dyDescent="0.3">
      <c r="B18" s="60"/>
    </row>
    <row r="19" spans="2:5" x14ac:dyDescent="0.25">
      <c r="B19" s="1" t="s">
        <v>85</v>
      </c>
      <c r="D19" s="77">
        <f>SUM(D20:D22)</f>
        <v>4</v>
      </c>
      <c r="E19" s="78"/>
    </row>
    <row r="20" spans="2:5" x14ac:dyDescent="0.25">
      <c r="B20" s="1" t="s">
        <v>86</v>
      </c>
      <c r="D20" s="77">
        <f>COUNTIF(D12:D15,"Ž")+COUNTIF(F12:F15,"Ž")+COUNTIF(H12:H15,"Ž")+COUNTIF(J12:J15,"Ž")+COUNTIF(L12:L15,"Ž")+COUNTIF(N12:N15,"Ž")+COUNTIF(P12:P15,"Ž")+COUNTIF(R12:R15,"Ž")</f>
        <v>2</v>
      </c>
      <c r="E20" s="79" t="s">
        <v>83</v>
      </c>
    </row>
    <row r="21" spans="2:5" x14ac:dyDescent="0.25">
      <c r="B21" s="1" t="s">
        <v>102</v>
      </c>
      <c r="D21" s="77">
        <f>COUNTIF(D12:D15,"MP")+COUNTIF(F12:F15,"MP")+COUNTIF(H12:H15,"MP")+COUNTIF(J12:J15,"MP")+COUNTIF(L12:L15,"MP")+COUNTIF(N12:N15,"MP")+COUNTIF(P12:P15,"MP")+COUNTIF(R12:R15,"MP")</f>
        <v>1</v>
      </c>
      <c r="E21" s="80" t="s">
        <v>104</v>
      </c>
    </row>
    <row r="22" spans="2:5" x14ac:dyDescent="0.25">
      <c r="B22" s="1" t="s">
        <v>103</v>
      </c>
      <c r="D22" s="77">
        <f>COUNTIF(D12:D15,"MK")+COUNTIF(F12:F15,"MK")+COUNTIF(H12:H15,"MK")+COUNTIF(J12:J15,"MK")+COUNTIF(L12:L15,"MK")+COUNTIF(N12:N15,"MK")+COUNTIF(P12:P15,"MK")+COUNTIF(R12:R15,"MK")</f>
        <v>1</v>
      </c>
      <c r="E22" s="81" t="s">
        <v>105</v>
      </c>
    </row>
  </sheetData>
  <mergeCells count="2">
    <mergeCell ref="B2:O2"/>
    <mergeCell ref="B10:R10"/>
  </mergeCells>
  <conditionalFormatting sqref="D15 F15">
    <cfRule type="containsText" dxfId="179" priority="412" operator="containsText" text="Ž">
      <formula>NOT(ISERROR(SEARCH("Ž",D15)))</formula>
    </cfRule>
    <cfRule type="containsText" dxfId="178" priority="414" operator="containsText" text="MP">
      <formula>NOT(ISERROR(SEARCH("MP",D15)))</formula>
    </cfRule>
    <cfRule type="containsText" dxfId="177" priority="415" operator="containsText" text="MK">
      <formula>NOT(ISERROR(SEARCH("MK",D15)))</formula>
    </cfRule>
  </conditionalFormatting>
  <conditionalFormatting sqref="P12 P14">
    <cfRule type="containsText" dxfId="176" priority="406" operator="containsText" text="Ž">
      <formula>NOT(ISERROR(SEARCH("Ž",P12)))</formula>
    </cfRule>
    <cfRule type="containsText" dxfId="175" priority="407" operator="containsText" text="MP">
      <formula>NOT(ISERROR(SEARCH("MP",P12)))</formula>
    </cfRule>
    <cfRule type="containsText" dxfId="174" priority="408" operator="containsText" text="MK">
      <formula>NOT(ISERROR(SEARCH("MK",P12)))</formula>
    </cfRule>
  </conditionalFormatting>
  <conditionalFormatting sqref="P12">
    <cfRule type="containsText" dxfId="173" priority="328" operator="containsText" text="Ž">
      <formula>NOT(ISERROR(SEARCH("Ž",P12)))</formula>
    </cfRule>
    <cfRule type="containsText" dxfId="172" priority="329" operator="containsText" text="MP">
      <formula>NOT(ISERROR(SEARCH("MP",P12)))</formula>
    </cfRule>
    <cfRule type="containsText" dxfId="171" priority="330" operator="containsText" text="MK">
      <formula>NOT(ISERROR(SEARCH("MK",P12)))</formula>
    </cfRule>
  </conditionalFormatting>
  <conditionalFormatting sqref="D12:D14 F12:F14">
    <cfRule type="containsText" dxfId="170" priority="136" operator="containsText" text="Ž">
      <formula>NOT(ISERROR(SEARCH("Ž",D12)))</formula>
    </cfRule>
    <cfRule type="containsText" dxfId="169" priority="137" operator="containsText" text="MP">
      <formula>NOT(ISERROR(SEARCH("MP",D12)))</formula>
    </cfRule>
    <cfRule type="containsText" dxfId="168" priority="138" operator="containsText" text="MK">
      <formula>NOT(ISERROR(SEARCH("MK",D12)))</formula>
    </cfRule>
  </conditionalFormatting>
  <conditionalFormatting sqref="H14">
    <cfRule type="containsText" dxfId="167" priority="130" operator="containsText" text="Ž">
      <formula>NOT(ISERROR(SEARCH("Ž",H14)))</formula>
    </cfRule>
    <cfRule type="containsText" dxfId="166" priority="131" operator="containsText" text="MP">
      <formula>NOT(ISERROR(SEARCH("MP",H14)))</formula>
    </cfRule>
    <cfRule type="containsText" dxfId="165" priority="132" operator="containsText" text="MK">
      <formula>NOT(ISERROR(SEARCH("MK",H14)))</formula>
    </cfRule>
  </conditionalFormatting>
  <conditionalFormatting sqref="J14">
    <cfRule type="containsText" dxfId="164" priority="112" operator="containsText" text="Ž">
      <formula>NOT(ISERROR(SEARCH("Ž",J14)))</formula>
    </cfRule>
    <cfRule type="containsText" dxfId="163" priority="113" operator="containsText" text="MP">
      <formula>NOT(ISERROR(SEARCH("MP",J14)))</formula>
    </cfRule>
    <cfRule type="containsText" dxfId="162" priority="114" operator="containsText" text="MK">
      <formula>NOT(ISERROR(SEARCH("MK",J14)))</formula>
    </cfRule>
  </conditionalFormatting>
  <conditionalFormatting sqref="J12">
    <cfRule type="containsText" dxfId="161" priority="118" operator="containsText" text="Ž">
      <formula>NOT(ISERROR(SEARCH("Ž",J12)))</formula>
    </cfRule>
    <cfRule type="containsText" dxfId="160" priority="119" operator="containsText" text="MP">
      <formula>NOT(ISERROR(SEARCH("MP",J12)))</formula>
    </cfRule>
    <cfRule type="containsText" dxfId="159" priority="120" operator="containsText" text="MK">
      <formula>NOT(ISERROR(SEARCH("MK",J12)))</formula>
    </cfRule>
  </conditionalFormatting>
  <conditionalFormatting sqref="J14">
    <cfRule type="containsText" dxfId="158" priority="109" operator="containsText" text="Ž">
      <formula>NOT(ISERROR(SEARCH("Ž",J14)))</formula>
    </cfRule>
    <cfRule type="containsText" dxfId="157" priority="110" operator="containsText" text="MP">
      <formula>NOT(ISERROR(SEARCH("MP",J14)))</formula>
    </cfRule>
    <cfRule type="containsText" dxfId="156" priority="111" operator="containsText" text="MK">
      <formula>NOT(ISERROR(SEARCH("MK",J14)))</formula>
    </cfRule>
  </conditionalFormatting>
  <conditionalFormatting sqref="J12">
    <cfRule type="containsText" dxfId="155" priority="106" operator="containsText" text="Ž">
      <formula>NOT(ISERROR(SEARCH("Ž",J12)))</formula>
    </cfRule>
    <cfRule type="containsText" dxfId="154" priority="107" operator="containsText" text="MP">
      <formula>NOT(ISERROR(SEARCH("MP",J12)))</formula>
    </cfRule>
    <cfRule type="containsText" dxfId="153" priority="108" operator="containsText" text="MK">
      <formula>NOT(ISERROR(SEARCH("MK",J12)))</formula>
    </cfRule>
  </conditionalFormatting>
  <conditionalFormatting sqref="J14">
    <cfRule type="containsText" dxfId="152" priority="100" operator="containsText" text="Ž">
      <formula>NOT(ISERROR(SEARCH("Ž",J14)))</formula>
    </cfRule>
    <cfRule type="containsText" dxfId="151" priority="101" operator="containsText" text="MP">
      <formula>NOT(ISERROR(SEARCH("MP",J14)))</formula>
    </cfRule>
    <cfRule type="containsText" dxfId="150" priority="102" operator="containsText" text="MK">
      <formula>NOT(ISERROR(SEARCH("MK",J14)))</formula>
    </cfRule>
  </conditionalFormatting>
  <conditionalFormatting sqref="J14">
    <cfRule type="containsText" dxfId="149" priority="97" operator="containsText" text="Ž">
      <formula>NOT(ISERROR(SEARCH("Ž",J14)))</formula>
    </cfRule>
    <cfRule type="containsText" dxfId="148" priority="98" operator="containsText" text="MP">
      <formula>NOT(ISERROR(SEARCH("MP",J14)))</formula>
    </cfRule>
    <cfRule type="containsText" dxfId="147" priority="99" operator="containsText" text="MK">
      <formula>NOT(ISERROR(SEARCH("MK",J14)))</formula>
    </cfRule>
  </conditionalFormatting>
  <conditionalFormatting sqref="H12">
    <cfRule type="containsText" dxfId="146" priority="88" operator="containsText" text="Ž">
      <formula>NOT(ISERROR(SEARCH("Ž",H12)))</formula>
    </cfRule>
    <cfRule type="containsText" dxfId="145" priority="89" operator="containsText" text="MP">
      <formula>NOT(ISERROR(SEARCH("MP",H12)))</formula>
    </cfRule>
    <cfRule type="containsText" dxfId="144" priority="90" operator="containsText" text="MK">
      <formula>NOT(ISERROR(SEARCH("MK",H12)))</formula>
    </cfRule>
  </conditionalFormatting>
  <conditionalFormatting sqref="P15">
    <cfRule type="containsText" dxfId="143" priority="58" operator="containsText" text="Ž">
      <formula>NOT(ISERROR(SEARCH("Ž",P15)))</formula>
    </cfRule>
    <cfRule type="containsText" dxfId="142" priority="59" operator="containsText" text="MP">
      <formula>NOT(ISERROR(SEARCH("MP",P15)))</formula>
    </cfRule>
    <cfRule type="containsText" dxfId="141" priority="60" operator="containsText" text="MK">
      <formula>NOT(ISERROR(SEARCH("MK",P15)))</formula>
    </cfRule>
  </conditionalFormatting>
  <conditionalFormatting sqref="H15 J15 P13 J13 H13">
    <cfRule type="containsText" dxfId="140" priority="55" operator="containsText" text="Ž">
      <formula>NOT(ISERROR(SEARCH("Ž",H13)))</formula>
    </cfRule>
    <cfRule type="containsText" dxfId="139" priority="56" operator="containsText" text="MP">
      <formula>NOT(ISERROR(SEARCH("MP",H13)))</formula>
    </cfRule>
    <cfRule type="containsText" dxfId="138" priority="57" operator="containsText" text="MK">
      <formula>NOT(ISERROR(SEARCH("MK",H13)))</formula>
    </cfRule>
  </conditionalFormatting>
  <conditionalFormatting sqref="L14">
    <cfRule type="containsText" dxfId="137" priority="49" operator="containsText" text="Ž">
      <formula>NOT(ISERROR(SEARCH("Ž",L14)))</formula>
    </cfRule>
    <cfRule type="containsText" dxfId="136" priority="50" operator="containsText" text="MP">
      <formula>NOT(ISERROR(SEARCH("MP",L14)))</formula>
    </cfRule>
    <cfRule type="containsText" dxfId="135" priority="51" operator="containsText" text="MK">
      <formula>NOT(ISERROR(SEARCH("MK",L14)))</formula>
    </cfRule>
  </conditionalFormatting>
  <conditionalFormatting sqref="L12">
    <cfRule type="containsText" dxfId="134" priority="52" operator="containsText" text="Ž">
      <formula>NOT(ISERROR(SEARCH("Ž",L12)))</formula>
    </cfRule>
    <cfRule type="containsText" dxfId="133" priority="53" operator="containsText" text="MP">
      <formula>NOT(ISERROR(SEARCH("MP",L12)))</formula>
    </cfRule>
    <cfRule type="containsText" dxfId="132" priority="54" operator="containsText" text="MK">
      <formula>NOT(ISERROR(SEARCH("MK",L12)))</formula>
    </cfRule>
  </conditionalFormatting>
  <conditionalFormatting sqref="L14">
    <cfRule type="containsText" dxfId="131" priority="46" operator="containsText" text="Ž">
      <formula>NOT(ISERROR(SEARCH("Ž",L14)))</formula>
    </cfRule>
    <cfRule type="containsText" dxfId="130" priority="47" operator="containsText" text="MP">
      <formula>NOT(ISERROR(SEARCH("MP",L14)))</formula>
    </cfRule>
    <cfRule type="containsText" dxfId="129" priority="48" operator="containsText" text="MK">
      <formula>NOT(ISERROR(SEARCH("MK",L14)))</formula>
    </cfRule>
  </conditionalFormatting>
  <conditionalFormatting sqref="L12">
    <cfRule type="containsText" dxfId="128" priority="43" operator="containsText" text="Ž">
      <formula>NOT(ISERROR(SEARCH("Ž",L12)))</formula>
    </cfRule>
    <cfRule type="containsText" dxfId="127" priority="44" operator="containsText" text="MP">
      <formula>NOT(ISERROR(SEARCH("MP",L12)))</formula>
    </cfRule>
    <cfRule type="containsText" dxfId="126" priority="45" operator="containsText" text="MK">
      <formula>NOT(ISERROR(SEARCH("MK",L12)))</formula>
    </cfRule>
  </conditionalFormatting>
  <conditionalFormatting sqref="L14">
    <cfRule type="containsText" dxfId="125" priority="40" operator="containsText" text="Ž">
      <formula>NOT(ISERROR(SEARCH("Ž",L14)))</formula>
    </cfRule>
    <cfRule type="containsText" dxfId="124" priority="41" operator="containsText" text="MP">
      <formula>NOT(ISERROR(SEARCH("MP",L14)))</formula>
    </cfRule>
    <cfRule type="containsText" dxfId="123" priority="42" operator="containsText" text="MK">
      <formula>NOT(ISERROR(SEARCH("MK",L14)))</formula>
    </cfRule>
  </conditionalFormatting>
  <conditionalFormatting sqref="L14">
    <cfRule type="containsText" dxfId="122" priority="37" operator="containsText" text="Ž">
      <formula>NOT(ISERROR(SEARCH("Ž",L14)))</formula>
    </cfRule>
    <cfRule type="containsText" dxfId="121" priority="38" operator="containsText" text="MP">
      <formula>NOT(ISERROR(SEARCH("MP",L14)))</formula>
    </cfRule>
    <cfRule type="containsText" dxfId="120" priority="39" operator="containsText" text="MK">
      <formula>NOT(ISERROR(SEARCH("MK",L14)))</formula>
    </cfRule>
  </conditionalFormatting>
  <conditionalFormatting sqref="L15 L13">
    <cfRule type="containsText" dxfId="119" priority="34" operator="containsText" text="Ž">
      <formula>NOT(ISERROR(SEARCH("Ž",L13)))</formula>
    </cfRule>
    <cfRule type="containsText" dxfId="118" priority="35" operator="containsText" text="MP">
      <formula>NOT(ISERROR(SEARCH("MP",L13)))</formula>
    </cfRule>
    <cfRule type="containsText" dxfId="117" priority="36" operator="containsText" text="MK">
      <formula>NOT(ISERROR(SEARCH("MK",L13)))</formula>
    </cfRule>
  </conditionalFormatting>
  <conditionalFormatting sqref="N14">
    <cfRule type="containsText" dxfId="116" priority="28" operator="containsText" text="Ž">
      <formula>NOT(ISERROR(SEARCH("Ž",N14)))</formula>
    </cfRule>
    <cfRule type="containsText" dxfId="115" priority="29" operator="containsText" text="MP">
      <formula>NOT(ISERROR(SEARCH("MP",N14)))</formula>
    </cfRule>
    <cfRule type="containsText" dxfId="114" priority="30" operator="containsText" text="MK">
      <formula>NOT(ISERROR(SEARCH("MK",N14)))</formula>
    </cfRule>
  </conditionalFormatting>
  <conditionalFormatting sqref="N12">
    <cfRule type="containsText" dxfId="113" priority="31" operator="containsText" text="Ž">
      <formula>NOT(ISERROR(SEARCH("Ž",N12)))</formula>
    </cfRule>
    <cfRule type="containsText" dxfId="112" priority="32" operator="containsText" text="MP">
      <formula>NOT(ISERROR(SEARCH("MP",N12)))</formula>
    </cfRule>
    <cfRule type="containsText" dxfId="111" priority="33" operator="containsText" text="MK">
      <formula>NOT(ISERROR(SEARCH("MK",N12)))</formula>
    </cfRule>
  </conditionalFormatting>
  <conditionalFormatting sqref="N14">
    <cfRule type="containsText" dxfId="110" priority="25" operator="containsText" text="Ž">
      <formula>NOT(ISERROR(SEARCH("Ž",N14)))</formula>
    </cfRule>
    <cfRule type="containsText" dxfId="109" priority="26" operator="containsText" text="MP">
      <formula>NOT(ISERROR(SEARCH("MP",N14)))</formula>
    </cfRule>
    <cfRule type="containsText" dxfId="108" priority="27" operator="containsText" text="MK">
      <formula>NOT(ISERROR(SEARCH("MK",N14)))</formula>
    </cfRule>
  </conditionalFormatting>
  <conditionalFormatting sqref="N12">
    <cfRule type="containsText" dxfId="107" priority="22" operator="containsText" text="Ž">
      <formula>NOT(ISERROR(SEARCH("Ž",N12)))</formula>
    </cfRule>
    <cfRule type="containsText" dxfId="106" priority="23" operator="containsText" text="MP">
      <formula>NOT(ISERROR(SEARCH("MP",N12)))</formula>
    </cfRule>
    <cfRule type="containsText" dxfId="105" priority="24" operator="containsText" text="MK">
      <formula>NOT(ISERROR(SEARCH("MK",N12)))</formula>
    </cfRule>
  </conditionalFormatting>
  <conditionalFormatting sqref="N14">
    <cfRule type="containsText" dxfId="104" priority="19" operator="containsText" text="Ž">
      <formula>NOT(ISERROR(SEARCH("Ž",N14)))</formula>
    </cfRule>
    <cfRule type="containsText" dxfId="103" priority="20" operator="containsText" text="MP">
      <formula>NOT(ISERROR(SEARCH("MP",N14)))</formula>
    </cfRule>
    <cfRule type="containsText" dxfId="102" priority="21" operator="containsText" text="MK">
      <formula>NOT(ISERROR(SEARCH("MK",N14)))</formula>
    </cfRule>
  </conditionalFormatting>
  <conditionalFormatting sqref="N14">
    <cfRule type="containsText" dxfId="101" priority="16" operator="containsText" text="Ž">
      <formula>NOT(ISERROR(SEARCH("Ž",N14)))</formula>
    </cfRule>
    <cfRule type="containsText" dxfId="100" priority="17" operator="containsText" text="MP">
      <formula>NOT(ISERROR(SEARCH("MP",N14)))</formula>
    </cfRule>
    <cfRule type="containsText" dxfId="99" priority="18" operator="containsText" text="MK">
      <formula>NOT(ISERROR(SEARCH("MK",N14)))</formula>
    </cfRule>
  </conditionalFormatting>
  <conditionalFormatting sqref="N15 N13">
    <cfRule type="containsText" dxfId="98" priority="13" operator="containsText" text="Ž">
      <formula>NOT(ISERROR(SEARCH("Ž",N13)))</formula>
    </cfRule>
    <cfRule type="containsText" dxfId="97" priority="14" operator="containsText" text="MP">
      <formula>NOT(ISERROR(SEARCH("MP",N13)))</formula>
    </cfRule>
    <cfRule type="containsText" dxfId="96" priority="15" operator="containsText" text="MK">
      <formula>NOT(ISERROR(SEARCH("MK",N13)))</formula>
    </cfRule>
  </conditionalFormatting>
  <conditionalFormatting sqref="R12 R14">
    <cfRule type="containsText" dxfId="95" priority="10" operator="containsText" text="Ž">
      <formula>NOT(ISERROR(SEARCH("Ž",R12)))</formula>
    </cfRule>
    <cfRule type="containsText" dxfId="94" priority="11" operator="containsText" text="MP">
      <formula>NOT(ISERROR(SEARCH("MP",R12)))</formula>
    </cfRule>
    <cfRule type="containsText" dxfId="93" priority="12" operator="containsText" text="MK">
      <formula>NOT(ISERROR(SEARCH("MK",R12)))</formula>
    </cfRule>
  </conditionalFormatting>
  <conditionalFormatting sqref="R12">
    <cfRule type="containsText" dxfId="92" priority="7" operator="containsText" text="Ž">
      <formula>NOT(ISERROR(SEARCH("Ž",R12)))</formula>
    </cfRule>
    <cfRule type="containsText" dxfId="91" priority="8" operator="containsText" text="MP">
      <formula>NOT(ISERROR(SEARCH("MP",R12)))</formula>
    </cfRule>
    <cfRule type="containsText" dxfId="90" priority="9" operator="containsText" text="MK">
      <formula>NOT(ISERROR(SEARCH("MK",R12)))</formula>
    </cfRule>
  </conditionalFormatting>
  <conditionalFormatting sqref="R15">
    <cfRule type="containsText" dxfId="89" priority="4" operator="containsText" text="Ž">
      <formula>NOT(ISERROR(SEARCH("Ž",R15)))</formula>
    </cfRule>
    <cfRule type="containsText" dxfId="88" priority="5" operator="containsText" text="MP">
      <formula>NOT(ISERROR(SEARCH("MP",R15)))</formula>
    </cfRule>
    <cfRule type="containsText" dxfId="87" priority="6" operator="containsText" text="MK">
      <formula>NOT(ISERROR(SEARCH("MK",R15)))</formula>
    </cfRule>
  </conditionalFormatting>
  <conditionalFormatting sqref="R13">
    <cfRule type="containsText" dxfId="86" priority="1" operator="containsText" text="Ž">
      <formula>NOT(ISERROR(SEARCH("Ž",R13)))</formula>
    </cfRule>
    <cfRule type="containsText" dxfId="85" priority="2" operator="containsText" text="MP">
      <formula>NOT(ISERROR(SEARCH("MP",R13)))</formula>
    </cfRule>
    <cfRule type="containsText" dxfId="84" priority="3" operator="containsText" text="MK">
      <formula>NOT(ISERROR(SEARCH("MK",R13)))</formula>
    </cfRule>
  </conditionalFormatting>
  <pageMargins left="0" right="0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O140"/>
  <sheetViews>
    <sheetView showZeros="0" zoomScale="90" zoomScaleNormal="90" workbookViewId="0">
      <selection activeCell="I59" sqref="I59"/>
    </sheetView>
  </sheetViews>
  <sheetFormatPr defaultRowHeight="15.75" x14ac:dyDescent="0.25"/>
  <cols>
    <col min="1" max="1" width="0.85546875" style="1" customWidth="1"/>
    <col min="2" max="2" width="8.140625" style="1" bestFit="1" customWidth="1"/>
    <col min="3" max="3" width="20.28515625" style="1" customWidth="1"/>
    <col min="4" max="4" width="5.42578125" style="1" customWidth="1"/>
    <col min="5" max="15" width="13.5703125" style="1" customWidth="1"/>
    <col min="16" max="16384" width="9.140625" style="1"/>
  </cols>
  <sheetData>
    <row r="1" spans="2:15" ht="5.25" customHeight="1" x14ac:dyDescent="0.25"/>
    <row r="2" spans="2:15" ht="20.25" x14ac:dyDescent="0.25">
      <c r="B2" s="301" t="str">
        <f>rozpis_příprava!B2</f>
        <v>VÁNOČNÍ  TURNAJ  V  BOWLINGU 2015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2:15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2:15" x14ac:dyDescent="0.25">
      <c r="B4" s="4" t="s">
        <v>0</v>
      </c>
      <c r="C4" s="47" t="str">
        <f>rozpis_příprava!C5</f>
        <v xml:space="preserve">Bowling a Relax centrum "Na Ovčíně" </v>
      </c>
      <c r="D4" s="47"/>
      <c r="F4" s="27"/>
      <c r="G4" s="27"/>
      <c r="H4" s="27"/>
      <c r="I4" s="27"/>
      <c r="J4" s="27"/>
      <c r="K4" s="27"/>
      <c r="L4" s="27"/>
      <c r="M4" s="27"/>
    </row>
    <row r="5" spans="2:15" x14ac:dyDescent="0.25">
      <c r="B5" s="4" t="s">
        <v>1</v>
      </c>
      <c r="C5" s="47" t="str">
        <f>rozpis_příprava!C6</f>
        <v>27. prosince 2014 - sobota</v>
      </c>
      <c r="D5" s="47"/>
      <c r="F5" s="27"/>
      <c r="G5" s="27"/>
      <c r="H5" s="27"/>
      <c r="I5" s="27"/>
      <c r="J5" s="27"/>
      <c r="K5" s="27"/>
      <c r="L5" s="27"/>
      <c r="M5" s="27"/>
    </row>
    <row r="6" spans="2:15" x14ac:dyDescent="0.25">
      <c r="B6" s="4" t="s">
        <v>2</v>
      </c>
      <c r="C6" s="47" t="str">
        <f>rozpis_příprava!C7</f>
        <v>15:00 - 17:00 hod.</v>
      </c>
      <c r="D6" s="47"/>
      <c r="F6" s="27"/>
      <c r="G6" s="27"/>
      <c r="H6" s="27"/>
      <c r="I6" s="27"/>
      <c r="J6" s="27"/>
      <c r="K6" s="27"/>
      <c r="L6" s="27"/>
      <c r="M6" s="27"/>
    </row>
    <row r="7" spans="2:15" ht="16.5" thickBot="1" x14ac:dyDescent="0.3">
      <c r="B7" s="27"/>
      <c r="C7" s="28"/>
      <c r="D7" s="28"/>
      <c r="E7" s="27"/>
      <c r="F7" s="27"/>
      <c r="G7" s="27"/>
      <c r="H7" s="27"/>
      <c r="I7" s="27"/>
      <c r="J7" s="27"/>
      <c r="K7" s="27"/>
      <c r="L7" s="27"/>
      <c r="M7" s="27"/>
    </row>
    <row r="8" spans="2:15" ht="22.5" customHeight="1" thickBot="1" x14ac:dyDescent="0.3">
      <c r="B8" s="315"/>
      <c r="C8" s="316"/>
      <c r="D8" s="319" t="s">
        <v>82</v>
      </c>
      <c r="E8" s="302" t="str">
        <f>rozpis_příprava!C11</f>
        <v>DRÁHA č.5</v>
      </c>
      <c r="F8" s="303"/>
      <c r="G8" s="303"/>
      <c r="H8" s="303"/>
      <c r="I8" s="303"/>
      <c r="J8" s="303"/>
      <c r="K8" s="303"/>
      <c r="L8" s="303"/>
      <c r="M8" s="304"/>
      <c r="N8" s="317"/>
      <c r="O8" s="318"/>
    </row>
    <row r="9" spans="2:15" ht="22.5" customHeight="1" thickBot="1" x14ac:dyDescent="0.3">
      <c r="B9" s="305" t="s">
        <v>70</v>
      </c>
      <c r="C9" s="306"/>
      <c r="D9" s="320"/>
      <c r="E9" s="140" t="s">
        <v>64</v>
      </c>
      <c r="F9" s="141" t="s">
        <v>65</v>
      </c>
      <c r="G9" s="141" t="s">
        <v>66</v>
      </c>
      <c r="H9" s="141" t="s">
        <v>67</v>
      </c>
      <c r="I9" s="141" t="s">
        <v>68</v>
      </c>
      <c r="J9" s="138" t="s">
        <v>69</v>
      </c>
      <c r="K9" s="138" t="s">
        <v>152</v>
      </c>
      <c r="L9" s="138" t="s">
        <v>153</v>
      </c>
      <c r="M9" s="142" t="s">
        <v>156</v>
      </c>
      <c r="N9" s="169" t="s">
        <v>71</v>
      </c>
      <c r="O9" s="174" t="s">
        <v>72</v>
      </c>
    </row>
    <row r="10" spans="2:15" ht="22.5" customHeight="1" x14ac:dyDescent="0.25">
      <c r="B10" s="65" t="str">
        <f>rozpis_příprava!C12</f>
        <v>Tereza</v>
      </c>
      <c r="C10" s="68"/>
      <c r="D10" s="61" t="str">
        <f>rozpis_příprava!D12</f>
        <v>Ž</v>
      </c>
      <c r="E10" s="37">
        <v>102</v>
      </c>
      <c r="F10" s="38">
        <v>158</v>
      </c>
      <c r="G10" s="38">
        <v>99</v>
      </c>
      <c r="H10" s="38"/>
      <c r="I10" s="38"/>
      <c r="J10" s="136"/>
      <c r="K10" s="136"/>
      <c r="L10" s="136"/>
      <c r="M10" s="39"/>
      <c r="N10" s="175">
        <f>SUM(E10:M10)</f>
        <v>359</v>
      </c>
      <c r="O10" s="176">
        <f>AVERAGE(E10:M10)</f>
        <v>119.66666666666667</v>
      </c>
    </row>
    <row r="11" spans="2:15" ht="22.5" customHeight="1" x14ac:dyDescent="0.25">
      <c r="B11" s="66" t="str">
        <f>rozpis_příprava!C13</f>
        <v>Dana</v>
      </c>
      <c r="C11" s="69"/>
      <c r="D11" s="62" t="str">
        <f>rozpis_příprava!D13</f>
        <v>Ž</v>
      </c>
      <c r="E11" s="37">
        <v>99</v>
      </c>
      <c r="F11" s="38">
        <v>158</v>
      </c>
      <c r="G11" s="38">
        <v>142</v>
      </c>
      <c r="H11" s="38"/>
      <c r="I11" s="38"/>
      <c r="J11" s="136"/>
      <c r="K11" s="136"/>
      <c r="L11" s="136"/>
      <c r="M11" s="39"/>
      <c r="N11" s="177">
        <f t="shared" ref="N11:N13" si="0">SUM(E11:M11)</f>
        <v>399</v>
      </c>
      <c r="O11" s="178">
        <f t="shared" ref="O11:O13" si="1">AVERAGE(E11:M11)</f>
        <v>133</v>
      </c>
    </row>
    <row r="12" spans="2:15" ht="22.5" customHeight="1" x14ac:dyDescent="0.25">
      <c r="B12" s="66" t="str">
        <f>rozpis_příprava!C14</f>
        <v>Jarda</v>
      </c>
      <c r="C12" s="69"/>
      <c r="D12" s="62" t="str">
        <f>rozpis_příprava!D14</f>
        <v>MK</v>
      </c>
      <c r="E12" s="37">
        <v>152</v>
      </c>
      <c r="F12" s="38">
        <v>189</v>
      </c>
      <c r="G12" s="38">
        <v>101</v>
      </c>
      <c r="H12" s="38"/>
      <c r="I12" s="38"/>
      <c r="J12" s="136"/>
      <c r="K12" s="136"/>
      <c r="L12" s="136"/>
      <c r="M12" s="39"/>
      <c r="N12" s="177">
        <f t="shared" si="0"/>
        <v>442</v>
      </c>
      <c r="O12" s="178">
        <f t="shared" si="1"/>
        <v>147.33333333333334</v>
      </c>
    </row>
    <row r="13" spans="2:15" ht="22.5" customHeight="1" thickBot="1" x14ac:dyDescent="0.3">
      <c r="B13" s="67" t="str">
        <f>rozpis_příprava!C15</f>
        <v>Petr</v>
      </c>
      <c r="C13" s="70"/>
      <c r="D13" s="63" t="str">
        <f>rozpis_příprava!D15</f>
        <v>MP</v>
      </c>
      <c r="E13" s="43">
        <v>101</v>
      </c>
      <c r="F13" s="44">
        <v>178</v>
      </c>
      <c r="G13" s="44">
        <v>189</v>
      </c>
      <c r="H13" s="44"/>
      <c r="I13" s="44"/>
      <c r="J13" s="137"/>
      <c r="K13" s="139"/>
      <c r="L13" s="139"/>
      <c r="M13" s="143"/>
      <c r="N13" s="179">
        <f t="shared" si="0"/>
        <v>468</v>
      </c>
      <c r="O13" s="180">
        <f t="shared" si="1"/>
        <v>156</v>
      </c>
    </row>
    <row r="14" spans="2:15" ht="20.100000000000001" customHeight="1" x14ac:dyDescent="0.25">
      <c r="B14" s="311" t="s">
        <v>71</v>
      </c>
      <c r="C14" s="312"/>
      <c r="D14" s="150"/>
      <c r="E14" s="151">
        <f>IF(SUM(E10:E13)=0,"",SUM(E10:E13))</f>
        <v>454</v>
      </c>
      <c r="F14" s="152">
        <f t="shared" ref="F14:M14" si="2">IF(SUM(F10:F13)=0,"",SUM(F10:F13))</f>
        <v>683</v>
      </c>
      <c r="G14" s="152">
        <f t="shared" si="2"/>
        <v>531</v>
      </c>
      <c r="H14" s="152" t="str">
        <f t="shared" si="2"/>
        <v/>
      </c>
      <c r="I14" s="152" t="str">
        <f t="shared" si="2"/>
        <v/>
      </c>
      <c r="J14" s="152" t="str">
        <f t="shared" si="2"/>
        <v/>
      </c>
      <c r="K14" s="152" t="str">
        <f t="shared" si="2"/>
        <v/>
      </c>
      <c r="L14" s="152" t="str">
        <f t="shared" si="2"/>
        <v/>
      </c>
      <c r="M14" s="153" t="str">
        <f t="shared" si="2"/>
        <v/>
      </c>
      <c r="N14" s="154">
        <f>IF(SUM(E14:M14)=0,"",SUM(E14:M14))</f>
        <v>1668</v>
      </c>
      <c r="O14" s="155"/>
    </row>
    <row r="15" spans="2:15" ht="20.100000000000001" customHeight="1" thickBot="1" x14ac:dyDescent="0.3">
      <c r="B15" s="313" t="s">
        <v>72</v>
      </c>
      <c r="C15" s="314"/>
      <c r="D15" s="156"/>
      <c r="E15" s="157">
        <f>IF(E14="","",AVERAGE(E10:E13))</f>
        <v>113.5</v>
      </c>
      <c r="F15" s="158">
        <f t="shared" ref="F15:M15" si="3">IF(F14="","",AVERAGE(F10:F13))</f>
        <v>170.75</v>
      </c>
      <c r="G15" s="158">
        <f t="shared" si="3"/>
        <v>132.75</v>
      </c>
      <c r="H15" s="158" t="str">
        <f t="shared" si="3"/>
        <v/>
      </c>
      <c r="I15" s="158" t="str">
        <f t="shared" si="3"/>
        <v/>
      </c>
      <c r="J15" s="158" t="str">
        <f t="shared" si="3"/>
        <v/>
      </c>
      <c r="K15" s="158" t="str">
        <f t="shared" si="3"/>
        <v/>
      </c>
      <c r="L15" s="158" t="str">
        <f t="shared" si="3"/>
        <v/>
      </c>
      <c r="M15" s="159" t="str">
        <f t="shared" si="3"/>
        <v/>
      </c>
      <c r="N15" s="160"/>
      <c r="O15" s="161">
        <f>IF(N14="","",AVERAGE(E10:M13))</f>
        <v>139</v>
      </c>
    </row>
    <row r="16" spans="2:15" ht="20.100000000000001" customHeight="1" x14ac:dyDescent="0.25">
      <c r="B16" s="29"/>
      <c r="C16" s="29"/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5.75" customHeight="1" x14ac:dyDescent="0.25">
      <c r="B17" s="1" t="s">
        <v>73</v>
      </c>
      <c r="C17" s="29"/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8.75" customHeight="1" x14ac:dyDescent="0.25">
      <c r="B18" s="29"/>
      <c r="C18" s="29"/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5" customHeight="1" x14ac:dyDescent="0.25">
      <c r="A19" s="30"/>
      <c r="B19" s="321"/>
      <c r="C19" s="321"/>
      <c r="D19" s="48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ht="20.25" x14ac:dyDescent="0.25">
      <c r="B20" s="301" t="str">
        <f>rozpis_příprava!B2</f>
        <v>VÁNOČNÍ  TURNAJ  V  BOWLINGU 2015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</row>
    <row r="21" spans="1:15" ht="15.75" customHeight="1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5" ht="15.75" customHeight="1" x14ac:dyDescent="0.25">
      <c r="B22" s="4" t="s">
        <v>0</v>
      </c>
      <c r="C22" s="47" t="str">
        <f>rozpis_příprava!C5</f>
        <v xml:space="preserve">Bowling a Relax centrum "Na Ovčíně" </v>
      </c>
      <c r="D22" s="47"/>
      <c r="F22" s="27"/>
      <c r="G22" s="27"/>
      <c r="H22" s="27"/>
      <c r="I22" s="27"/>
      <c r="J22" s="27"/>
      <c r="K22" s="27"/>
      <c r="L22" s="27"/>
      <c r="M22" s="27"/>
    </row>
    <row r="23" spans="1:15" ht="15.75" customHeight="1" x14ac:dyDescent="0.25">
      <c r="B23" s="4" t="s">
        <v>1</v>
      </c>
      <c r="C23" s="47" t="str">
        <f>rozpis_příprava!C6</f>
        <v>27. prosince 2014 - sobota</v>
      </c>
      <c r="D23" s="47"/>
      <c r="F23" s="27"/>
      <c r="G23" s="27"/>
      <c r="H23" s="27"/>
      <c r="I23" s="27"/>
      <c r="J23" s="27"/>
      <c r="K23" s="27"/>
      <c r="L23" s="27"/>
      <c r="M23" s="27"/>
    </row>
    <row r="24" spans="1:15" ht="15.75" customHeight="1" x14ac:dyDescent="0.25">
      <c r="B24" s="4" t="s">
        <v>2</v>
      </c>
      <c r="C24" s="47" t="str">
        <f>rozpis_příprava!C7</f>
        <v>15:00 - 17:00 hod.</v>
      </c>
      <c r="D24" s="47"/>
      <c r="F24" s="27"/>
      <c r="G24" s="27"/>
      <c r="H24" s="27"/>
      <c r="I24" s="27"/>
      <c r="J24" s="27"/>
      <c r="K24" s="27"/>
      <c r="L24" s="27"/>
      <c r="M24" s="27"/>
    </row>
    <row r="25" spans="1:15" ht="15.75" customHeight="1" thickBot="1" x14ac:dyDescent="0.3">
      <c r="B25" s="27"/>
      <c r="C25" s="28"/>
      <c r="D25" s="28"/>
      <c r="E25" s="27"/>
      <c r="F25" s="27"/>
      <c r="G25" s="27"/>
      <c r="H25" s="27"/>
      <c r="I25" s="27"/>
      <c r="J25" s="27"/>
      <c r="K25" s="27"/>
      <c r="L25" s="27"/>
      <c r="M25" s="27"/>
    </row>
    <row r="26" spans="1:15" ht="22.5" customHeight="1" thickBot="1" x14ac:dyDescent="0.3">
      <c r="B26" s="315"/>
      <c r="C26" s="316"/>
      <c r="D26" s="319" t="s">
        <v>82</v>
      </c>
      <c r="E26" s="302" t="str">
        <f>rozpis_příprava!E11</f>
        <v>DRÁHA č.6</v>
      </c>
      <c r="F26" s="303"/>
      <c r="G26" s="303"/>
      <c r="H26" s="303"/>
      <c r="I26" s="303"/>
      <c r="J26" s="303"/>
      <c r="K26" s="303"/>
      <c r="L26" s="303"/>
      <c r="M26" s="304"/>
      <c r="N26" s="317"/>
      <c r="O26" s="318"/>
    </row>
    <row r="27" spans="1:15" ht="22.5" customHeight="1" thickBot="1" x14ac:dyDescent="0.3">
      <c r="B27" s="305" t="s">
        <v>70</v>
      </c>
      <c r="C27" s="306"/>
      <c r="D27" s="320"/>
      <c r="E27" s="140" t="s">
        <v>64</v>
      </c>
      <c r="F27" s="141" t="s">
        <v>65</v>
      </c>
      <c r="G27" s="141" t="s">
        <v>66</v>
      </c>
      <c r="H27" s="141" t="s">
        <v>67</v>
      </c>
      <c r="I27" s="141" t="s">
        <v>68</v>
      </c>
      <c r="J27" s="138" t="s">
        <v>69</v>
      </c>
      <c r="K27" s="141" t="s">
        <v>152</v>
      </c>
      <c r="L27" s="138" t="s">
        <v>153</v>
      </c>
      <c r="M27" s="142" t="s">
        <v>156</v>
      </c>
      <c r="N27" s="169" t="s">
        <v>71</v>
      </c>
      <c r="O27" s="174" t="s">
        <v>72</v>
      </c>
    </row>
    <row r="28" spans="1:15" ht="22.5" customHeight="1" x14ac:dyDescent="0.25">
      <c r="B28" s="66">
        <f>rozpis_příprava!E12</f>
        <v>0</v>
      </c>
      <c r="C28" s="68"/>
      <c r="D28" s="61">
        <f>rozpis_příprava!F12</f>
        <v>0</v>
      </c>
      <c r="E28" s="37"/>
      <c r="F28" s="38"/>
      <c r="G28" s="38"/>
      <c r="H28" s="38"/>
      <c r="I28" s="38"/>
      <c r="J28" s="136"/>
      <c r="K28" s="38"/>
      <c r="L28" s="136"/>
      <c r="M28" s="39"/>
      <c r="N28" s="175">
        <f>SUM(E28:M28)</f>
        <v>0</v>
      </c>
      <c r="O28" s="176" t="e">
        <f>AVERAGE(E28:M28)</f>
        <v>#DIV/0!</v>
      </c>
    </row>
    <row r="29" spans="1:15" ht="22.5" customHeight="1" x14ac:dyDescent="0.25">
      <c r="B29" s="66">
        <f>rozpis_příprava!E13</f>
        <v>0</v>
      </c>
      <c r="C29" s="69"/>
      <c r="D29" s="61">
        <f>rozpis_příprava!F13</f>
        <v>0</v>
      </c>
      <c r="E29" s="40"/>
      <c r="F29" s="41"/>
      <c r="G29" s="41"/>
      <c r="H29" s="41"/>
      <c r="I29" s="41"/>
      <c r="J29" s="144"/>
      <c r="K29" s="41"/>
      <c r="L29" s="144"/>
      <c r="M29" s="42"/>
      <c r="N29" s="177">
        <f t="shared" ref="N29:N31" si="4">SUM(E29:M29)</f>
        <v>0</v>
      </c>
      <c r="O29" s="178" t="e">
        <f t="shared" ref="O29:O31" si="5">AVERAGE(E29:M29)</f>
        <v>#DIV/0!</v>
      </c>
    </row>
    <row r="30" spans="1:15" ht="22.5" customHeight="1" x14ac:dyDescent="0.25">
      <c r="B30" s="66">
        <f>rozpis_příprava!E14</f>
        <v>0</v>
      </c>
      <c r="C30" s="69"/>
      <c r="D30" s="61">
        <f>rozpis_příprava!F14</f>
        <v>0</v>
      </c>
      <c r="E30" s="40"/>
      <c r="F30" s="41"/>
      <c r="G30" s="41"/>
      <c r="H30" s="41"/>
      <c r="I30" s="41"/>
      <c r="J30" s="144"/>
      <c r="K30" s="41"/>
      <c r="L30" s="144"/>
      <c r="M30" s="42"/>
      <c r="N30" s="177">
        <f t="shared" si="4"/>
        <v>0</v>
      </c>
      <c r="O30" s="178" t="e">
        <f t="shared" si="5"/>
        <v>#DIV/0!</v>
      </c>
    </row>
    <row r="31" spans="1:15" ht="22.5" customHeight="1" thickBot="1" x14ac:dyDescent="0.3">
      <c r="B31" s="67">
        <f>rozpis_příprava!E15</f>
        <v>0</v>
      </c>
      <c r="C31" s="70"/>
      <c r="D31" s="64">
        <f>rozpis_příprava!F15</f>
        <v>0</v>
      </c>
      <c r="E31" s="40"/>
      <c r="F31" s="41"/>
      <c r="G31" s="41"/>
      <c r="H31" s="41"/>
      <c r="I31" s="41"/>
      <c r="J31" s="144"/>
      <c r="K31" s="44"/>
      <c r="L31" s="137"/>
      <c r="M31" s="45"/>
      <c r="N31" s="179">
        <f t="shared" si="4"/>
        <v>0</v>
      </c>
      <c r="O31" s="180" t="e">
        <f t="shared" si="5"/>
        <v>#DIV/0!</v>
      </c>
    </row>
    <row r="32" spans="1:15" ht="20.100000000000001" customHeight="1" x14ac:dyDescent="0.25">
      <c r="B32" s="311" t="s">
        <v>71</v>
      </c>
      <c r="C32" s="312"/>
      <c r="D32" s="150"/>
      <c r="E32" s="151" t="str">
        <f>IF(SUM(E28:E31)=0,"",SUM(E28:E31))</f>
        <v/>
      </c>
      <c r="F32" s="152" t="str">
        <f t="shared" ref="F32" si="6">IF(SUM(F28:F31)=0,"",SUM(F28:F31))</f>
        <v/>
      </c>
      <c r="G32" s="152" t="str">
        <f t="shared" ref="G32" si="7">IF(SUM(G28:G31)=0,"",SUM(G28:G31))</f>
        <v/>
      </c>
      <c r="H32" s="152" t="str">
        <f t="shared" ref="H32" si="8">IF(SUM(H28:H31)=0,"",SUM(H28:H31))</f>
        <v/>
      </c>
      <c r="I32" s="152" t="str">
        <f t="shared" ref="I32" si="9">IF(SUM(I28:I31)=0,"",SUM(I28:I31))</f>
        <v/>
      </c>
      <c r="J32" s="152" t="str">
        <f t="shared" ref="J32" si="10">IF(SUM(J28:J31)=0,"",SUM(J28:J31))</f>
        <v/>
      </c>
      <c r="K32" s="152" t="str">
        <f t="shared" ref="K32" si="11">IF(SUM(K28:K31)=0,"",SUM(K28:K31))</f>
        <v/>
      </c>
      <c r="L32" s="152" t="str">
        <f t="shared" ref="L32" si="12">IF(SUM(L28:L31)=0,"",SUM(L28:L31))</f>
        <v/>
      </c>
      <c r="M32" s="153" t="str">
        <f t="shared" ref="M32" si="13">IF(SUM(M28:M31)=0,"",SUM(M28:M31))</f>
        <v/>
      </c>
      <c r="N32" s="154" t="str">
        <f>IF(SUM(E32:M32)=0,"",SUM(E32:M32))</f>
        <v/>
      </c>
      <c r="O32" s="155"/>
    </row>
    <row r="33" spans="2:15" ht="20.100000000000001" customHeight="1" thickBot="1" x14ac:dyDescent="0.3">
      <c r="B33" s="313" t="s">
        <v>72</v>
      </c>
      <c r="C33" s="314"/>
      <c r="D33" s="156"/>
      <c r="E33" s="157" t="str">
        <f>IF(E32="","",AVERAGE(E28:E31))</f>
        <v/>
      </c>
      <c r="F33" s="158" t="str">
        <f t="shared" ref="F33" si="14">IF(F32="","",AVERAGE(F28:F31))</f>
        <v/>
      </c>
      <c r="G33" s="158" t="str">
        <f t="shared" ref="G33" si="15">IF(G32="","",AVERAGE(G28:G31))</f>
        <v/>
      </c>
      <c r="H33" s="158" t="str">
        <f t="shared" ref="H33" si="16">IF(H32="","",AVERAGE(H28:H31))</f>
        <v/>
      </c>
      <c r="I33" s="158" t="str">
        <f t="shared" ref="I33" si="17">IF(I32="","",AVERAGE(I28:I31))</f>
        <v/>
      </c>
      <c r="J33" s="158" t="str">
        <f t="shared" ref="J33" si="18">IF(J32="","",AVERAGE(J28:J31))</f>
        <v/>
      </c>
      <c r="K33" s="158" t="str">
        <f t="shared" ref="K33" si="19">IF(K32="","",AVERAGE(K28:K31))</f>
        <v/>
      </c>
      <c r="L33" s="158" t="str">
        <f t="shared" ref="L33" si="20">IF(L32="","",AVERAGE(L28:L31))</f>
        <v/>
      </c>
      <c r="M33" s="159" t="str">
        <f t="shared" ref="M33" si="21">IF(M32="","",AVERAGE(M28:M31))</f>
        <v/>
      </c>
      <c r="N33" s="160"/>
      <c r="O33" s="161" t="str">
        <f>IF(N32="","",AVERAGE(E28:M31))</f>
        <v/>
      </c>
    </row>
    <row r="34" spans="2:15" ht="20.100000000000001" customHeight="1" x14ac:dyDescent="0.25"/>
    <row r="35" spans="2:15" x14ac:dyDescent="0.25">
      <c r="B35" s="1" t="s">
        <v>73</v>
      </c>
    </row>
    <row r="36" spans="2:15" ht="5.25" customHeight="1" x14ac:dyDescent="0.25"/>
    <row r="37" spans="2:15" ht="20.25" x14ac:dyDescent="0.25">
      <c r="B37" s="301" t="str">
        <f>rozpis_příprava!B2</f>
        <v>VÁNOČNÍ  TURNAJ  V  BOWLINGU 2015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</row>
    <row r="38" spans="2:15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2:15" x14ac:dyDescent="0.25">
      <c r="B39" s="4" t="s">
        <v>0</v>
      </c>
      <c r="C39" s="47" t="str">
        <f>rozpis_příprava!C5</f>
        <v xml:space="preserve">Bowling a Relax centrum "Na Ovčíně" </v>
      </c>
      <c r="D39" s="47"/>
      <c r="F39" s="27"/>
      <c r="G39" s="27"/>
      <c r="H39" s="27"/>
      <c r="I39" s="27"/>
      <c r="J39" s="27"/>
      <c r="K39" s="27"/>
      <c r="L39" s="27"/>
      <c r="M39" s="27"/>
    </row>
    <row r="40" spans="2:15" x14ac:dyDescent="0.25">
      <c r="B40" s="4" t="s">
        <v>1</v>
      </c>
      <c r="C40" s="47" t="str">
        <f>rozpis_příprava!C6</f>
        <v>27. prosince 2014 - sobota</v>
      </c>
      <c r="D40" s="47"/>
      <c r="F40" s="27"/>
      <c r="G40" s="27"/>
      <c r="H40" s="27"/>
      <c r="I40" s="27"/>
      <c r="J40" s="27"/>
      <c r="K40" s="27"/>
      <c r="L40" s="27"/>
      <c r="M40" s="27"/>
    </row>
    <row r="41" spans="2:15" x14ac:dyDescent="0.25">
      <c r="B41" s="4" t="s">
        <v>2</v>
      </c>
      <c r="C41" s="47" t="str">
        <f>rozpis_příprava!C7</f>
        <v>15:00 - 17:00 hod.</v>
      </c>
      <c r="D41" s="47"/>
      <c r="F41" s="27"/>
      <c r="G41" s="27"/>
      <c r="H41" s="27"/>
      <c r="I41" s="27"/>
      <c r="J41" s="27"/>
      <c r="K41" s="27"/>
      <c r="L41" s="27"/>
      <c r="M41" s="27"/>
    </row>
    <row r="42" spans="2:15" ht="16.5" thickBot="1" x14ac:dyDescent="0.3">
      <c r="B42" s="27"/>
      <c r="C42" s="28"/>
      <c r="D42" s="28"/>
      <c r="E42" s="27"/>
      <c r="F42" s="27"/>
      <c r="G42" s="27"/>
      <c r="H42" s="27"/>
      <c r="I42" s="27"/>
      <c r="J42" s="27"/>
      <c r="K42" s="27"/>
      <c r="L42" s="27"/>
      <c r="M42" s="27"/>
    </row>
    <row r="43" spans="2:15" ht="22.5" customHeight="1" thickBot="1" x14ac:dyDescent="0.3">
      <c r="B43" s="315"/>
      <c r="C43" s="316"/>
      <c r="D43" s="319" t="s">
        <v>82</v>
      </c>
      <c r="E43" s="307" t="str">
        <f>rozpis_příprava!G11</f>
        <v>DRÁHA č.7</v>
      </c>
      <c r="F43" s="308"/>
      <c r="G43" s="308"/>
      <c r="H43" s="308"/>
      <c r="I43" s="308"/>
      <c r="J43" s="308"/>
      <c r="K43" s="308"/>
      <c r="L43" s="309"/>
      <c r="M43" s="310"/>
      <c r="N43" s="317"/>
      <c r="O43" s="318"/>
    </row>
    <row r="44" spans="2:15" ht="22.5" customHeight="1" thickBot="1" x14ac:dyDescent="0.3">
      <c r="B44" s="305" t="s">
        <v>70</v>
      </c>
      <c r="C44" s="306"/>
      <c r="D44" s="320"/>
      <c r="E44" s="140" t="s">
        <v>64</v>
      </c>
      <c r="F44" s="141" t="s">
        <v>65</v>
      </c>
      <c r="G44" s="141" t="s">
        <v>66</v>
      </c>
      <c r="H44" s="141" t="s">
        <v>67</v>
      </c>
      <c r="I44" s="141" t="s">
        <v>68</v>
      </c>
      <c r="J44" s="141" t="s">
        <v>69</v>
      </c>
      <c r="K44" s="141" t="s">
        <v>152</v>
      </c>
      <c r="L44" s="141" t="s">
        <v>153</v>
      </c>
      <c r="M44" s="142" t="s">
        <v>156</v>
      </c>
      <c r="N44" s="169" t="s">
        <v>71</v>
      </c>
      <c r="O44" s="174" t="s">
        <v>72</v>
      </c>
    </row>
    <row r="45" spans="2:15" ht="22.5" customHeight="1" x14ac:dyDescent="0.25">
      <c r="B45" s="65">
        <f>rozpis_příprava!G12</f>
        <v>0</v>
      </c>
      <c r="C45" s="68"/>
      <c r="D45" s="61">
        <f>rozpis_příprava!H12</f>
        <v>0</v>
      </c>
      <c r="E45" s="37"/>
      <c r="F45" s="38"/>
      <c r="G45" s="38"/>
      <c r="H45" s="38"/>
      <c r="I45" s="38"/>
      <c r="J45" s="136"/>
      <c r="K45" s="145"/>
      <c r="L45" s="147"/>
      <c r="M45" s="146"/>
      <c r="N45" s="175">
        <f>SUM(E45:M45)</f>
        <v>0</v>
      </c>
      <c r="O45" s="176" t="e">
        <f>AVERAGE(E45:M45)</f>
        <v>#DIV/0!</v>
      </c>
    </row>
    <row r="46" spans="2:15" ht="22.5" customHeight="1" x14ac:dyDescent="0.25">
      <c r="B46" s="66">
        <f>rozpis_příprava!G13</f>
        <v>0</v>
      </c>
      <c r="C46" s="69"/>
      <c r="D46" s="61">
        <f>rozpis_příprava!H13</f>
        <v>0</v>
      </c>
      <c r="E46" s="40"/>
      <c r="F46" s="41"/>
      <c r="G46" s="41"/>
      <c r="H46" s="41"/>
      <c r="I46" s="41"/>
      <c r="J46" s="144"/>
      <c r="K46" s="41"/>
      <c r="L46" s="144"/>
      <c r="M46" s="42"/>
      <c r="N46" s="177">
        <f t="shared" ref="N46:N48" si="22">SUM(E46:M46)</f>
        <v>0</v>
      </c>
      <c r="O46" s="178" t="e">
        <f t="shared" ref="O46:O48" si="23">AVERAGE(E46:M46)</f>
        <v>#DIV/0!</v>
      </c>
    </row>
    <row r="47" spans="2:15" ht="22.5" customHeight="1" x14ac:dyDescent="0.25">
      <c r="B47" s="66">
        <f>rozpis_příprava!G14</f>
        <v>0</v>
      </c>
      <c r="C47" s="69"/>
      <c r="D47" s="61">
        <f>rozpis_příprava!H14</f>
        <v>0</v>
      </c>
      <c r="E47" s="40"/>
      <c r="F47" s="41"/>
      <c r="G47" s="41"/>
      <c r="H47" s="41"/>
      <c r="I47" s="41"/>
      <c r="J47" s="144"/>
      <c r="K47" s="41"/>
      <c r="L47" s="144"/>
      <c r="M47" s="42"/>
      <c r="N47" s="177">
        <f t="shared" si="22"/>
        <v>0</v>
      </c>
      <c r="O47" s="178" t="e">
        <f t="shared" si="23"/>
        <v>#DIV/0!</v>
      </c>
    </row>
    <row r="48" spans="2:15" ht="22.5" customHeight="1" thickBot="1" x14ac:dyDescent="0.3">
      <c r="B48" s="67">
        <f>rozpis_příprava!G15</f>
        <v>0</v>
      </c>
      <c r="C48" s="70"/>
      <c r="D48" s="64">
        <f>rozpis_příprava!H15</f>
        <v>0</v>
      </c>
      <c r="E48" s="43"/>
      <c r="F48" s="44"/>
      <c r="G48" s="44"/>
      <c r="H48" s="44"/>
      <c r="I48" s="44"/>
      <c r="J48" s="137"/>
      <c r="K48" s="44"/>
      <c r="L48" s="137"/>
      <c r="M48" s="45"/>
      <c r="N48" s="179">
        <f t="shared" si="22"/>
        <v>0</v>
      </c>
      <c r="O48" s="180" t="e">
        <f t="shared" si="23"/>
        <v>#DIV/0!</v>
      </c>
    </row>
    <row r="49" spans="1:15" ht="20.100000000000001" customHeight="1" x14ac:dyDescent="0.25">
      <c r="B49" s="311" t="s">
        <v>71</v>
      </c>
      <c r="C49" s="312"/>
      <c r="D49" s="150"/>
      <c r="E49" s="151" t="str">
        <f>IF(SUM(E45:E48)=0,"",SUM(E45:E48))</f>
        <v/>
      </c>
      <c r="F49" s="152" t="str">
        <f t="shared" ref="F49" si="24">IF(SUM(F45:F48)=0,"",SUM(F45:F48))</f>
        <v/>
      </c>
      <c r="G49" s="152" t="str">
        <f t="shared" ref="G49" si="25">IF(SUM(G45:G48)=0,"",SUM(G45:G48))</f>
        <v/>
      </c>
      <c r="H49" s="152" t="str">
        <f t="shared" ref="H49" si="26">IF(SUM(H45:H48)=0,"",SUM(H45:H48))</f>
        <v/>
      </c>
      <c r="I49" s="152" t="str">
        <f t="shared" ref="I49" si="27">IF(SUM(I45:I48)=0,"",SUM(I45:I48))</f>
        <v/>
      </c>
      <c r="J49" s="152" t="str">
        <f t="shared" ref="J49" si="28">IF(SUM(J45:J48)=0,"",SUM(J45:J48))</f>
        <v/>
      </c>
      <c r="K49" s="152" t="str">
        <f t="shared" ref="K49" si="29">IF(SUM(K45:K48)=0,"",SUM(K45:K48))</f>
        <v/>
      </c>
      <c r="L49" s="152" t="str">
        <f t="shared" ref="L49" si="30">IF(SUM(L45:L48)=0,"",SUM(L45:L48))</f>
        <v/>
      </c>
      <c r="M49" s="153" t="str">
        <f t="shared" ref="M49" si="31">IF(SUM(M45:M48)=0,"",SUM(M45:M48))</f>
        <v/>
      </c>
      <c r="N49" s="154" t="str">
        <f>IF(SUM(E49:M49)=0,"",SUM(E49:M49))</f>
        <v/>
      </c>
      <c r="O49" s="155"/>
    </row>
    <row r="50" spans="1:15" ht="20.100000000000001" customHeight="1" thickBot="1" x14ac:dyDescent="0.3">
      <c r="B50" s="313" t="s">
        <v>72</v>
      </c>
      <c r="C50" s="314"/>
      <c r="D50" s="156"/>
      <c r="E50" s="157" t="str">
        <f>IF(E49="","",AVERAGE(E45:E48))</f>
        <v/>
      </c>
      <c r="F50" s="158" t="str">
        <f t="shared" ref="F50" si="32">IF(F49="","",AVERAGE(F45:F48))</f>
        <v/>
      </c>
      <c r="G50" s="158" t="str">
        <f t="shared" ref="G50" si="33">IF(G49="","",AVERAGE(G45:G48))</f>
        <v/>
      </c>
      <c r="H50" s="158" t="str">
        <f t="shared" ref="H50" si="34">IF(H49="","",AVERAGE(H45:H48))</f>
        <v/>
      </c>
      <c r="I50" s="158" t="str">
        <f t="shared" ref="I50" si="35">IF(I49="","",AVERAGE(I45:I48))</f>
        <v/>
      </c>
      <c r="J50" s="158" t="str">
        <f t="shared" ref="J50" si="36">IF(J49="","",AVERAGE(J45:J48))</f>
        <v/>
      </c>
      <c r="K50" s="158" t="str">
        <f t="shared" ref="K50" si="37">IF(K49="","",AVERAGE(K45:K48))</f>
        <v/>
      </c>
      <c r="L50" s="158" t="str">
        <f t="shared" ref="L50" si="38">IF(L49="","",AVERAGE(L45:L48))</f>
        <v/>
      </c>
      <c r="M50" s="159" t="str">
        <f t="shared" ref="M50" si="39">IF(M49="","",AVERAGE(M45:M48))</f>
        <v/>
      </c>
      <c r="N50" s="160"/>
      <c r="O50" s="161" t="str">
        <f>IF(N49="","",AVERAGE(E45:M48))</f>
        <v/>
      </c>
    </row>
    <row r="51" spans="1:15" ht="20.100000000000001" customHeight="1" x14ac:dyDescent="0.25">
      <c r="B51" s="29"/>
      <c r="C51" s="29"/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5.75" customHeight="1" x14ac:dyDescent="0.25">
      <c r="B52" s="1" t="s">
        <v>73</v>
      </c>
      <c r="C52" s="29"/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 ht="18.75" customHeight="1" x14ac:dyDescent="0.25">
      <c r="B53" s="29"/>
      <c r="C53" s="29"/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 ht="15" customHeight="1" x14ac:dyDescent="0.25">
      <c r="A54" s="30"/>
      <c r="B54" s="321"/>
      <c r="C54" s="321"/>
      <c r="D54" s="4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ht="20.25" x14ac:dyDescent="0.25">
      <c r="B55" s="301" t="str">
        <f>rozpis_příprava!B2</f>
        <v>VÁNOČNÍ  TURNAJ  V  BOWLINGU 2015</v>
      </c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</row>
    <row r="56" spans="1:15" ht="15.75" customHeight="1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5" ht="15.75" customHeight="1" x14ac:dyDescent="0.25">
      <c r="B57" s="4" t="s">
        <v>0</v>
      </c>
      <c r="C57" s="47" t="str">
        <f>rozpis_příprava!C5</f>
        <v xml:space="preserve">Bowling a Relax centrum "Na Ovčíně" </v>
      </c>
      <c r="D57" s="47"/>
      <c r="F57" s="27"/>
      <c r="G57" s="27"/>
      <c r="H57" s="27"/>
      <c r="I57" s="27"/>
      <c r="J57" s="27"/>
      <c r="K57" s="27"/>
      <c r="L57" s="27"/>
      <c r="M57" s="27"/>
    </row>
    <row r="58" spans="1:15" ht="15.75" customHeight="1" x14ac:dyDescent="0.25">
      <c r="B58" s="4" t="s">
        <v>1</v>
      </c>
      <c r="C58" s="47" t="str">
        <f>rozpis_příprava!C6</f>
        <v>27. prosince 2014 - sobota</v>
      </c>
      <c r="D58" s="47"/>
      <c r="F58" s="27"/>
      <c r="G58" s="27"/>
      <c r="H58" s="27"/>
      <c r="I58" s="27"/>
      <c r="J58" s="27"/>
      <c r="K58" s="27"/>
      <c r="L58" s="27"/>
      <c r="M58" s="27"/>
    </row>
    <row r="59" spans="1:15" ht="15.75" customHeight="1" x14ac:dyDescent="0.25">
      <c r="B59" s="4" t="s">
        <v>2</v>
      </c>
      <c r="C59" s="47" t="str">
        <f>rozpis_příprava!C7</f>
        <v>15:00 - 17:00 hod.</v>
      </c>
      <c r="D59" s="47"/>
      <c r="F59" s="27"/>
      <c r="G59" s="27"/>
      <c r="H59" s="27"/>
      <c r="I59" s="27"/>
      <c r="J59" s="27"/>
      <c r="K59" s="27"/>
      <c r="L59" s="27"/>
      <c r="M59" s="27"/>
    </row>
    <row r="60" spans="1:15" ht="15.75" customHeight="1" thickBot="1" x14ac:dyDescent="0.3">
      <c r="B60" s="27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</row>
    <row r="61" spans="1:15" ht="22.5" customHeight="1" thickBot="1" x14ac:dyDescent="0.3">
      <c r="B61" s="315"/>
      <c r="C61" s="316"/>
      <c r="D61" s="319" t="s">
        <v>82</v>
      </c>
      <c r="E61" s="307" t="str">
        <f>rozpis_příprava!I11</f>
        <v>DRÁHA č.8</v>
      </c>
      <c r="F61" s="308"/>
      <c r="G61" s="308"/>
      <c r="H61" s="308"/>
      <c r="I61" s="308"/>
      <c r="J61" s="308"/>
      <c r="K61" s="308"/>
      <c r="L61" s="309"/>
      <c r="M61" s="310"/>
      <c r="N61" s="317"/>
      <c r="O61" s="318"/>
    </row>
    <row r="62" spans="1:15" ht="22.5" customHeight="1" thickBot="1" x14ac:dyDescent="0.3">
      <c r="B62" s="305" t="s">
        <v>70</v>
      </c>
      <c r="C62" s="306"/>
      <c r="D62" s="320"/>
      <c r="E62" s="140" t="s">
        <v>64</v>
      </c>
      <c r="F62" s="141" t="s">
        <v>65</v>
      </c>
      <c r="G62" s="141" t="s">
        <v>66</v>
      </c>
      <c r="H62" s="141" t="s">
        <v>67</v>
      </c>
      <c r="I62" s="141" t="s">
        <v>68</v>
      </c>
      <c r="J62" s="141" t="s">
        <v>69</v>
      </c>
      <c r="K62" s="141" t="s">
        <v>152</v>
      </c>
      <c r="L62" s="141" t="s">
        <v>153</v>
      </c>
      <c r="M62" s="142" t="s">
        <v>156</v>
      </c>
      <c r="N62" s="169" t="s">
        <v>71</v>
      </c>
      <c r="O62" s="174" t="s">
        <v>72</v>
      </c>
    </row>
    <row r="63" spans="1:15" ht="22.5" customHeight="1" x14ac:dyDescent="0.25">
      <c r="B63" s="65">
        <f>rozpis_příprava!I12</f>
        <v>0</v>
      </c>
      <c r="C63" s="68"/>
      <c r="D63" s="61">
        <f>rozpis_příprava!J12</f>
        <v>0</v>
      </c>
      <c r="E63" s="37"/>
      <c r="F63" s="38"/>
      <c r="G63" s="38"/>
      <c r="H63" s="38"/>
      <c r="I63" s="38"/>
      <c r="J63" s="136"/>
      <c r="K63" s="145"/>
      <c r="L63" s="147"/>
      <c r="M63" s="146"/>
      <c r="N63" s="175">
        <f>SUM(E63:M63)</f>
        <v>0</v>
      </c>
      <c r="O63" s="176" t="e">
        <f>AVERAGE(E63:M63)</f>
        <v>#DIV/0!</v>
      </c>
    </row>
    <row r="64" spans="1:15" ht="22.5" customHeight="1" x14ac:dyDescent="0.25">
      <c r="B64" s="66">
        <f>rozpis_příprava!I13</f>
        <v>0</v>
      </c>
      <c r="C64" s="69"/>
      <c r="D64" s="61">
        <f>rozpis_příprava!J13</f>
        <v>0</v>
      </c>
      <c r="E64" s="40"/>
      <c r="F64" s="41"/>
      <c r="G64" s="41"/>
      <c r="H64" s="41"/>
      <c r="I64" s="41"/>
      <c r="J64" s="144"/>
      <c r="K64" s="41"/>
      <c r="L64" s="144"/>
      <c r="M64" s="42"/>
      <c r="N64" s="177">
        <f t="shared" ref="N64:N66" si="40">SUM(E64:M64)</f>
        <v>0</v>
      </c>
      <c r="O64" s="178" t="e">
        <f t="shared" ref="O64:O66" si="41">AVERAGE(E64:M64)</f>
        <v>#DIV/0!</v>
      </c>
    </row>
    <row r="65" spans="2:15" ht="22.5" customHeight="1" x14ac:dyDescent="0.25">
      <c r="B65" s="66">
        <f>rozpis_příprava!I14</f>
        <v>0</v>
      </c>
      <c r="C65" s="69"/>
      <c r="D65" s="61">
        <f>rozpis_příprava!J14</f>
        <v>0</v>
      </c>
      <c r="E65" s="40"/>
      <c r="F65" s="41"/>
      <c r="G65" s="41"/>
      <c r="H65" s="41"/>
      <c r="I65" s="41"/>
      <c r="J65" s="144"/>
      <c r="K65" s="41"/>
      <c r="L65" s="144"/>
      <c r="M65" s="42"/>
      <c r="N65" s="177">
        <f t="shared" si="40"/>
        <v>0</v>
      </c>
      <c r="O65" s="178" t="e">
        <f t="shared" si="41"/>
        <v>#DIV/0!</v>
      </c>
    </row>
    <row r="66" spans="2:15" ht="22.5" customHeight="1" thickBot="1" x14ac:dyDescent="0.3">
      <c r="B66" s="67">
        <f>rozpis_příprava!I15</f>
        <v>0</v>
      </c>
      <c r="C66" s="70"/>
      <c r="D66" s="64">
        <f>rozpis_příprava!J15</f>
        <v>0</v>
      </c>
      <c r="E66" s="43"/>
      <c r="F66" s="44"/>
      <c r="G66" s="44"/>
      <c r="H66" s="44"/>
      <c r="I66" s="44"/>
      <c r="J66" s="137"/>
      <c r="K66" s="44"/>
      <c r="L66" s="137"/>
      <c r="M66" s="45"/>
      <c r="N66" s="179">
        <f t="shared" si="40"/>
        <v>0</v>
      </c>
      <c r="O66" s="180" t="e">
        <f t="shared" si="41"/>
        <v>#DIV/0!</v>
      </c>
    </row>
    <row r="67" spans="2:15" ht="20.100000000000001" customHeight="1" x14ac:dyDescent="0.25">
      <c r="B67" s="311" t="s">
        <v>71</v>
      </c>
      <c r="C67" s="312"/>
      <c r="D67" s="150"/>
      <c r="E67" s="151" t="str">
        <f>IF(SUM(E63:E66)=0,"",SUM(E63:E66))</f>
        <v/>
      </c>
      <c r="F67" s="152" t="str">
        <f t="shared" ref="F67" si="42">IF(SUM(F63:F66)=0,"",SUM(F63:F66))</f>
        <v/>
      </c>
      <c r="G67" s="152" t="str">
        <f t="shared" ref="G67" si="43">IF(SUM(G63:G66)=0,"",SUM(G63:G66))</f>
        <v/>
      </c>
      <c r="H67" s="152" t="str">
        <f t="shared" ref="H67" si="44">IF(SUM(H63:H66)=0,"",SUM(H63:H66))</f>
        <v/>
      </c>
      <c r="I67" s="152" t="str">
        <f t="shared" ref="I67" si="45">IF(SUM(I63:I66)=0,"",SUM(I63:I66))</f>
        <v/>
      </c>
      <c r="J67" s="152" t="str">
        <f t="shared" ref="J67" si="46">IF(SUM(J63:J66)=0,"",SUM(J63:J66))</f>
        <v/>
      </c>
      <c r="K67" s="152" t="str">
        <f t="shared" ref="K67" si="47">IF(SUM(K63:K66)=0,"",SUM(K63:K66))</f>
        <v/>
      </c>
      <c r="L67" s="152" t="str">
        <f t="shared" ref="L67" si="48">IF(SUM(L63:L66)=0,"",SUM(L63:L66))</f>
        <v/>
      </c>
      <c r="M67" s="153" t="str">
        <f t="shared" ref="M67" si="49">IF(SUM(M63:M66)=0,"",SUM(M63:M66))</f>
        <v/>
      </c>
      <c r="N67" s="154" t="str">
        <f>IF(SUM(E67:M67)=0,"",SUM(E67:M67))</f>
        <v/>
      </c>
      <c r="O67" s="155"/>
    </row>
    <row r="68" spans="2:15" ht="20.100000000000001" customHeight="1" thickBot="1" x14ac:dyDescent="0.3">
      <c r="B68" s="313" t="s">
        <v>72</v>
      </c>
      <c r="C68" s="314"/>
      <c r="D68" s="156"/>
      <c r="E68" s="157" t="str">
        <f>IF(E67="","",AVERAGE(E63:E66))</f>
        <v/>
      </c>
      <c r="F68" s="158" t="str">
        <f t="shared" ref="F68" si="50">IF(F67="","",AVERAGE(F63:F66))</f>
        <v/>
      </c>
      <c r="G68" s="158" t="str">
        <f t="shared" ref="G68" si="51">IF(G67="","",AVERAGE(G63:G66))</f>
        <v/>
      </c>
      <c r="H68" s="158" t="str">
        <f t="shared" ref="H68" si="52">IF(H67="","",AVERAGE(H63:H66))</f>
        <v/>
      </c>
      <c r="I68" s="158" t="str">
        <f t="shared" ref="I68" si="53">IF(I67="","",AVERAGE(I63:I66))</f>
        <v/>
      </c>
      <c r="J68" s="158" t="str">
        <f t="shared" ref="J68" si="54">IF(J67="","",AVERAGE(J63:J66))</f>
        <v/>
      </c>
      <c r="K68" s="158" t="str">
        <f t="shared" ref="K68" si="55">IF(K67="","",AVERAGE(K63:K66))</f>
        <v/>
      </c>
      <c r="L68" s="158" t="str">
        <f t="shared" ref="L68" si="56">IF(L67="","",AVERAGE(L63:L66))</f>
        <v/>
      </c>
      <c r="M68" s="159" t="str">
        <f t="shared" ref="M68" si="57">IF(M67="","",AVERAGE(M63:M66))</f>
        <v/>
      </c>
      <c r="N68" s="160"/>
      <c r="O68" s="161" t="str">
        <f>IF(N67="","",AVERAGE(E63:M66))</f>
        <v/>
      </c>
    </row>
    <row r="69" spans="2:15" ht="20.100000000000001" customHeight="1" x14ac:dyDescent="0.25"/>
    <row r="70" spans="2:15" x14ac:dyDescent="0.25">
      <c r="B70" s="1" t="s">
        <v>73</v>
      </c>
    </row>
    <row r="71" spans="2:15" ht="5.25" customHeight="1" x14ac:dyDescent="0.25"/>
    <row r="72" spans="2:15" ht="20.25" x14ac:dyDescent="0.25">
      <c r="B72" s="301" t="str">
        <f>rozpis_příprava!B2</f>
        <v>VÁNOČNÍ  TURNAJ  V  BOWLINGU 2015</v>
      </c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</row>
    <row r="73" spans="2:15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2:15" x14ac:dyDescent="0.25">
      <c r="B74" s="4" t="s">
        <v>0</v>
      </c>
      <c r="C74" s="47" t="str">
        <f>rozpis_příprava!C5</f>
        <v xml:space="preserve">Bowling a Relax centrum "Na Ovčíně" </v>
      </c>
      <c r="D74" s="47"/>
      <c r="F74" s="27"/>
      <c r="G74" s="27"/>
      <c r="H74" s="27"/>
      <c r="I74" s="27"/>
      <c r="J74" s="27"/>
      <c r="K74" s="27"/>
      <c r="L74" s="27"/>
      <c r="M74" s="27"/>
    </row>
    <row r="75" spans="2:15" x14ac:dyDescent="0.25">
      <c r="B75" s="4" t="s">
        <v>1</v>
      </c>
      <c r="C75" s="47" t="str">
        <f>rozpis_příprava!C6</f>
        <v>27. prosince 2014 - sobota</v>
      </c>
      <c r="D75" s="47"/>
      <c r="F75" s="27"/>
      <c r="G75" s="27"/>
      <c r="H75" s="27"/>
      <c r="I75" s="27"/>
      <c r="J75" s="27"/>
      <c r="K75" s="27"/>
      <c r="L75" s="27"/>
      <c r="M75" s="27"/>
    </row>
    <row r="76" spans="2:15" x14ac:dyDescent="0.25">
      <c r="B76" s="4" t="s">
        <v>2</v>
      </c>
      <c r="C76" s="47" t="str">
        <f>rozpis_příprava!C7</f>
        <v>15:00 - 17:00 hod.</v>
      </c>
      <c r="D76" s="47"/>
      <c r="F76" s="27"/>
      <c r="G76" s="27"/>
      <c r="H76" s="27"/>
      <c r="I76" s="27"/>
      <c r="J76" s="27"/>
      <c r="K76" s="27"/>
      <c r="L76" s="27"/>
      <c r="M76" s="27"/>
    </row>
    <row r="77" spans="2:15" ht="16.5" thickBot="1" x14ac:dyDescent="0.3">
      <c r="B77" s="27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</row>
    <row r="78" spans="2:15" ht="22.5" customHeight="1" thickBot="1" x14ac:dyDescent="0.3">
      <c r="B78" s="315"/>
      <c r="C78" s="316"/>
      <c r="D78" s="319" t="s">
        <v>82</v>
      </c>
      <c r="E78" s="307" t="str">
        <f>rozpis_příprava!K11</f>
        <v>DRÁHA č.9</v>
      </c>
      <c r="F78" s="308"/>
      <c r="G78" s="308"/>
      <c r="H78" s="308"/>
      <c r="I78" s="308"/>
      <c r="J78" s="308"/>
      <c r="K78" s="308"/>
      <c r="L78" s="309"/>
      <c r="M78" s="310"/>
      <c r="N78" s="317"/>
      <c r="O78" s="318"/>
    </row>
    <row r="79" spans="2:15" ht="22.5" customHeight="1" thickBot="1" x14ac:dyDescent="0.3">
      <c r="B79" s="305" t="s">
        <v>70</v>
      </c>
      <c r="C79" s="306"/>
      <c r="D79" s="320"/>
      <c r="E79" s="140" t="s">
        <v>64</v>
      </c>
      <c r="F79" s="141" t="s">
        <v>65</v>
      </c>
      <c r="G79" s="141" t="s">
        <v>66</v>
      </c>
      <c r="H79" s="141" t="s">
        <v>67</v>
      </c>
      <c r="I79" s="141" t="s">
        <v>68</v>
      </c>
      <c r="J79" s="141" t="s">
        <v>69</v>
      </c>
      <c r="K79" s="141" t="s">
        <v>152</v>
      </c>
      <c r="L79" s="141" t="s">
        <v>153</v>
      </c>
      <c r="M79" s="142" t="s">
        <v>156</v>
      </c>
      <c r="N79" s="169" t="s">
        <v>71</v>
      </c>
      <c r="O79" s="174" t="s">
        <v>72</v>
      </c>
    </row>
    <row r="80" spans="2:15" ht="22.5" customHeight="1" x14ac:dyDescent="0.25">
      <c r="B80" s="65">
        <f>rozpis_příprava!K12</f>
        <v>0</v>
      </c>
      <c r="C80" s="68"/>
      <c r="D80" s="61">
        <f>rozpis_příprava!L12</f>
        <v>0</v>
      </c>
      <c r="E80" s="37"/>
      <c r="F80" s="38"/>
      <c r="G80" s="38"/>
      <c r="H80" s="38"/>
      <c r="I80" s="38"/>
      <c r="J80" s="136"/>
      <c r="K80" s="145"/>
      <c r="L80" s="147"/>
      <c r="M80" s="146"/>
      <c r="N80" s="175">
        <f>SUM(E80:M80)</f>
        <v>0</v>
      </c>
      <c r="O80" s="176" t="e">
        <f>AVERAGE(E80:M80)</f>
        <v>#DIV/0!</v>
      </c>
    </row>
    <row r="81" spans="1:15" ht="22.5" customHeight="1" x14ac:dyDescent="0.25">
      <c r="B81" s="66">
        <f>rozpis_příprava!K13</f>
        <v>0</v>
      </c>
      <c r="C81" s="69"/>
      <c r="D81" s="61">
        <f>rozpis_příprava!L13</f>
        <v>0</v>
      </c>
      <c r="E81" s="40"/>
      <c r="F81" s="41"/>
      <c r="G81" s="41"/>
      <c r="H81" s="41"/>
      <c r="I81" s="41"/>
      <c r="J81" s="144"/>
      <c r="K81" s="41"/>
      <c r="L81" s="144"/>
      <c r="M81" s="42"/>
      <c r="N81" s="177">
        <f t="shared" ref="N81:N83" si="58">SUM(E81:M81)</f>
        <v>0</v>
      </c>
      <c r="O81" s="178" t="e">
        <f t="shared" ref="O81:O83" si="59">AVERAGE(E81:M81)</f>
        <v>#DIV/0!</v>
      </c>
    </row>
    <row r="82" spans="1:15" ht="22.5" customHeight="1" x14ac:dyDescent="0.25">
      <c r="B82" s="66">
        <f>rozpis_příprava!K14</f>
        <v>0</v>
      </c>
      <c r="C82" s="69"/>
      <c r="D82" s="61">
        <f>rozpis_příprava!L14</f>
        <v>0</v>
      </c>
      <c r="E82" s="40"/>
      <c r="F82" s="41"/>
      <c r="G82" s="41"/>
      <c r="H82" s="41"/>
      <c r="I82" s="41"/>
      <c r="J82" s="144"/>
      <c r="K82" s="41"/>
      <c r="L82" s="144"/>
      <c r="M82" s="42"/>
      <c r="N82" s="177">
        <f t="shared" si="58"/>
        <v>0</v>
      </c>
      <c r="O82" s="178" t="e">
        <f t="shared" si="59"/>
        <v>#DIV/0!</v>
      </c>
    </row>
    <row r="83" spans="1:15" ht="22.5" customHeight="1" thickBot="1" x14ac:dyDescent="0.3">
      <c r="B83" s="67">
        <f>rozpis_příprava!K15</f>
        <v>0</v>
      </c>
      <c r="C83" s="70"/>
      <c r="D83" s="64">
        <f>rozpis_příprava!L15</f>
        <v>0</v>
      </c>
      <c r="E83" s="43"/>
      <c r="F83" s="44"/>
      <c r="G83" s="44"/>
      <c r="H83" s="44"/>
      <c r="I83" s="44"/>
      <c r="J83" s="137"/>
      <c r="K83" s="44"/>
      <c r="L83" s="137"/>
      <c r="M83" s="45"/>
      <c r="N83" s="179">
        <f t="shared" si="58"/>
        <v>0</v>
      </c>
      <c r="O83" s="180" t="e">
        <f t="shared" si="59"/>
        <v>#DIV/0!</v>
      </c>
    </row>
    <row r="84" spans="1:15" ht="20.100000000000001" customHeight="1" x14ac:dyDescent="0.25">
      <c r="B84" s="311" t="s">
        <v>71</v>
      </c>
      <c r="C84" s="312"/>
      <c r="D84" s="150"/>
      <c r="E84" s="151" t="str">
        <f>IF(SUM(E80:E83)=0,"",SUM(E80:E83))</f>
        <v/>
      </c>
      <c r="F84" s="152" t="str">
        <f t="shared" ref="F84" si="60">IF(SUM(F80:F83)=0,"",SUM(F80:F83))</f>
        <v/>
      </c>
      <c r="G84" s="152" t="str">
        <f t="shared" ref="G84" si="61">IF(SUM(G80:G83)=0,"",SUM(G80:G83))</f>
        <v/>
      </c>
      <c r="H84" s="152" t="str">
        <f t="shared" ref="H84" si="62">IF(SUM(H80:H83)=0,"",SUM(H80:H83))</f>
        <v/>
      </c>
      <c r="I84" s="152" t="str">
        <f t="shared" ref="I84" si="63">IF(SUM(I80:I83)=0,"",SUM(I80:I83))</f>
        <v/>
      </c>
      <c r="J84" s="152" t="str">
        <f t="shared" ref="J84" si="64">IF(SUM(J80:J83)=0,"",SUM(J80:J83))</f>
        <v/>
      </c>
      <c r="K84" s="152" t="str">
        <f t="shared" ref="K84" si="65">IF(SUM(K80:K83)=0,"",SUM(K80:K83))</f>
        <v/>
      </c>
      <c r="L84" s="152" t="str">
        <f t="shared" ref="L84" si="66">IF(SUM(L80:L83)=0,"",SUM(L80:L83))</f>
        <v/>
      </c>
      <c r="M84" s="153" t="str">
        <f t="shared" ref="M84" si="67">IF(SUM(M80:M83)=0,"",SUM(M80:M83))</f>
        <v/>
      </c>
      <c r="N84" s="154" t="str">
        <f>IF(SUM(E84:M84)=0,"",SUM(E84:M84))</f>
        <v/>
      </c>
      <c r="O84" s="155"/>
    </row>
    <row r="85" spans="1:15" ht="20.100000000000001" customHeight="1" thickBot="1" x14ac:dyDescent="0.3">
      <c r="B85" s="313" t="s">
        <v>72</v>
      </c>
      <c r="C85" s="314"/>
      <c r="D85" s="156"/>
      <c r="E85" s="157" t="str">
        <f>IF(E84="","",AVERAGE(E80:E83))</f>
        <v/>
      </c>
      <c r="F85" s="158" t="str">
        <f t="shared" ref="F85" si="68">IF(F84="","",AVERAGE(F80:F83))</f>
        <v/>
      </c>
      <c r="G85" s="158" t="str">
        <f t="shared" ref="G85" si="69">IF(G84="","",AVERAGE(G80:G83))</f>
        <v/>
      </c>
      <c r="H85" s="158" t="str">
        <f t="shared" ref="H85" si="70">IF(H84="","",AVERAGE(H80:H83))</f>
        <v/>
      </c>
      <c r="I85" s="158" t="str">
        <f t="shared" ref="I85" si="71">IF(I84="","",AVERAGE(I80:I83))</f>
        <v/>
      </c>
      <c r="J85" s="158" t="str">
        <f t="shared" ref="J85" si="72">IF(J84="","",AVERAGE(J80:J83))</f>
        <v/>
      </c>
      <c r="K85" s="158" t="str">
        <f t="shared" ref="K85" si="73">IF(K84="","",AVERAGE(K80:K83))</f>
        <v/>
      </c>
      <c r="L85" s="158" t="str">
        <f t="shared" ref="L85" si="74">IF(L84="","",AVERAGE(L80:L83))</f>
        <v/>
      </c>
      <c r="M85" s="159" t="str">
        <f t="shared" ref="M85" si="75">IF(M84="","",AVERAGE(M80:M83))</f>
        <v/>
      </c>
      <c r="N85" s="160"/>
      <c r="O85" s="161" t="str">
        <f>IF(N84="","",AVERAGE(E80:M83))</f>
        <v/>
      </c>
    </row>
    <row r="86" spans="1:15" ht="20.100000000000001" customHeight="1" x14ac:dyDescent="0.25">
      <c r="B86" s="29"/>
      <c r="C86" s="29"/>
      <c r="D86" s="29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spans="1:15" ht="15.75" customHeight="1" x14ac:dyDescent="0.25">
      <c r="B87" s="1" t="s">
        <v>73</v>
      </c>
      <c r="C87" s="29"/>
      <c r="D87" s="29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spans="1:15" ht="18.75" customHeight="1" x14ac:dyDescent="0.25">
      <c r="B88" s="29"/>
      <c r="C88" s="29"/>
      <c r="D88" s="29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5" ht="15" customHeight="1" x14ac:dyDescent="0.25">
      <c r="A89" s="30"/>
      <c r="B89" s="321"/>
      <c r="C89" s="321"/>
      <c r="D89" s="4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ht="20.25" x14ac:dyDescent="0.25">
      <c r="B90" s="301" t="str">
        <f>rozpis_příprava!B2</f>
        <v>VÁNOČNÍ  TURNAJ  V  BOWLINGU 2015</v>
      </c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</row>
    <row r="91" spans="1:15" ht="15.75" customHeight="1" x14ac:dyDescent="0.2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1:15" ht="15.75" customHeight="1" x14ac:dyDescent="0.25">
      <c r="B92" s="4" t="s">
        <v>0</v>
      </c>
      <c r="C92" s="47" t="str">
        <f>rozpis_příprava!C5</f>
        <v xml:space="preserve">Bowling a Relax centrum "Na Ovčíně" </v>
      </c>
      <c r="D92" s="47"/>
      <c r="F92" s="27"/>
      <c r="G92" s="27"/>
      <c r="H92" s="27"/>
      <c r="I92" s="27"/>
      <c r="J92" s="27"/>
      <c r="K92" s="27"/>
      <c r="L92" s="27"/>
      <c r="M92" s="27"/>
    </row>
    <row r="93" spans="1:15" ht="15.75" customHeight="1" x14ac:dyDescent="0.25">
      <c r="B93" s="4" t="s">
        <v>1</v>
      </c>
      <c r="C93" s="47" t="str">
        <f>rozpis_příprava!C6</f>
        <v>27. prosince 2014 - sobota</v>
      </c>
      <c r="D93" s="47"/>
      <c r="F93" s="27"/>
      <c r="G93" s="27"/>
      <c r="H93" s="27"/>
      <c r="I93" s="27"/>
      <c r="J93" s="27"/>
      <c r="K93" s="27"/>
      <c r="L93" s="27"/>
      <c r="M93" s="27"/>
    </row>
    <row r="94" spans="1:15" ht="15.75" customHeight="1" x14ac:dyDescent="0.25">
      <c r="B94" s="4" t="s">
        <v>2</v>
      </c>
      <c r="C94" s="47" t="str">
        <f>rozpis_příprava!C7</f>
        <v>15:00 - 17:00 hod.</v>
      </c>
      <c r="D94" s="47"/>
      <c r="F94" s="27"/>
      <c r="G94" s="27"/>
      <c r="H94" s="27"/>
      <c r="I94" s="27"/>
      <c r="J94" s="27"/>
      <c r="K94" s="27"/>
      <c r="L94" s="27"/>
      <c r="M94" s="27"/>
    </row>
    <row r="95" spans="1:15" ht="15.75" customHeight="1" thickBot="1" x14ac:dyDescent="0.3">
      <c r="B95" s="27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</row>
    <row r="96" spans="1:15" ht="22.5" customHeight="1" thickBot="1" x14ac:dyDescent="0.3">
      <c r="B96" s="315"/>
      <c r="C96" s="316"/>
      <c r="D96" s="319" t="s">
        <v>82</v>
      </c>
      <c r="E96" s="307" t="str">
        <f>rozpis_příprava!M11</f>
        <v>DRÁHA č.10</v>
      </c>
      <c r="F96" s="308"/>
      <c r="G96" s="308"/>
      <c r="H96" s="308"/>
      <c r="I96" s="308"/>
      <c r="J96" s="308"/>
      <c r="K96" s="308"/>
      <c r="L96" s="309"/>
      <c r="M96" s="310"/>
      <c r="N96" s="317"/>
      <c r="O96" s="318"/>
    </row>
    <row r="97" spans="2:15" ht="22.5" customHeight="1" thickBot="1" x14ac:dyDescent="0.3">
      <c r="B97" s="305" t="s">
        <v>70</v>
      </c>
      <c r="C97" s="306"/>
      <c r="D97" s="320"/>
      <c r="E97" s="140" t="s">
        <v>64</v>
      </c>
      <c r="F97" s="141" t="s">
        <v>65</v>
      </c>
      <c r="G97" s="141" t="s">
        <v>66</v>
      </c>
      <c r="H97" s="141" t="s">
        <v>67</v>
      </c>
      <c r="I97" s="141" t="s">
        <v>68</v>
      </c>
      <c r="J97" s="141" t="s">
        <v>69</v>
      </c>
      <c r="K97" s="141" t="s">
        <v>152</v>
      </c>
      <c r="L97" s="141" t="s">
        <v>153</v>
      </c>
      <c r="M97" s="142" t="s">
        <v>156</v>
      </c>
      <c r="N97" s="169" t="s">
        <v>71</v>
      </c>
      <c r="O97" s="174" t="s">
        <v>72</v>
      </c>
    </row>
    <row r="98" spans="2:15" ht="22.5" customHeight="1" x14ac:dyDescent="0.25">
      <c r="B98" s="65">
        <f>rozpis_příprava!M12</f>
        <v>0</v>
      </c>
      <c r="C98" s="68"/>
      <c r="D98" s="61">
        <f>rozpis_příprava!N12</f>
        <v>0</v>
      </c>
      <c r="E98" s="37"/>
      <c r="F98" s="38"/>
      <c r="G98" s="38"/>
      <c r="H98" s="38"/>
      <c r="I98" s="38"/>
      <c r="J98" s="136"/>
      <c r="K98" s="145"/>
      <c r="L98" s="147"/>
      <c r="M98" s="146"/>
      <c r="N98" s="175">
        <f>SUM(E98:M98)</f>
        <v>0</v>
      </c>
      <c r="O98" s="176" t="e">
        <f>AVERAGE(E98:M98)</f>
        <v>#DIV/0!</v>
      </c>
    </row>
    <row r="99" spans="2:15" ht="22.5" customHeight="1" x14ac:dyDescent="0.25">
      <c r="B99" s="66">
        <f>rozpis_příprava!M13</f>
        <v>0</v>
      </c>
      <c r="C99" s="69"/>
      <c r="D99" s="61">
        <f>rozpis_příprava!N13</f>
        <v>0</v>
      </c>
      <c r="E99" s="40"/>
      <c r="F99" s="41"/>
      <c r="G99" s="41"/>
      <c r="H99" s="41"/>
      <c r="I99" s="41"/>
      <c r="J99" s="144"/>
      <c r="K99" s="41"/>
      <c r="L99" s="144"/>
      <c r="M99" s="42"/>
      <c r="N99" s="177">
        <f t="shared" ref="N99:N101" si="76">SUM(E99:M99)</f>
        <v>0</v>
      </c>
      <c r="O99" s="178" t="e">
        <f t="shared" ref="O99:O101" si="77">AVERAGE(E99:M99)</f>
        <v>#DIV/0!</v>
      </c>
    </row>
    <row r="100" spans="2:15" ht="22.5" customHeight="1" x14ac:dyDescent="0.25">
      <c r="B100" s="66">
        <f>rozpis_příprava!M14</f>
        <v>0</v>
      </c>
      <c r="C100" s="69"/>
      <c r="D100" s="61">
        <f>rozpis_příprava!N14</f>
        <v>0</v>
      </c>
      <c r="E100" s="40"/>
      <c r="F100" s="41"/>
      <c r="G100" s="41"/>
      <c r="H100" s="41"/>
      <c r="I100" s="41"/>
      <c r="J100" s="144"/>
      <c r="K100" s="41"/>
      <c r="L100" s="144"/>
      <c r="M100" s="42"/>
      <c r="N100" s="177">
        <f t="shared" si="76"/>
        <v>0</v>
      </c>
      <c r="O100" s="178" t="e">
        <f t="shared" si="77"/>
        <v>#DIV/0!</v>
      </c>
    </row>
    <row r="101" spans="2:15" ht="22.5" customHeight="1" thickBot="1" x14ac:dyDescent="0.3">
      <c r="B101" s="67">
        <f>rozpis_příprava!M15</f>
        <v>0</v>
      </c>
      <c r="C101" s="70"/>
      <c r="D101" s="64">
        <f>rozpis_příprava!N15</f>
        <v>0</v>
      </c>
      <c r="E101" s="43"/>
      <c r="F101" s="44"/>
      <c r="G101" s="44"/>
      <c r="H101" s="44"/>
      <c r="I101" s="44"/>
      <c r="J101" s="137"/>
      <c r="K101" s="44"/>
      <c r="L101" s="137"/>
      <c r="M101" s="45"/>
      <c r="N101" s="179">
        <f t="shared" si="76"/>
        <v>0</v>
      </c>
      <c r="O101" s="180" t="e">
        <f t="shared" si="77"/>
        <v>#DIV/0!</v>
      </c>
    </row>
    <row r="102" spans="2:15" ht="20.100000000000001" customHeight="1" x14ac:dyDescent="0.25">
      <c r="B102" s="311" t="s">
        <v>71</v>
      </c>
      <c r="C102" s="312"/>
      <c r="D102" s="150"/>
      <c r="E102" s="151" t="str">
        <f>IF(SUM(E98:E101)=0,"",SUM(E98:E101))</f>
        <v/>
      </c>
      <c r="F102" s="152" t="str">
        <f t="shared" ref="F102" si="78">IF(SUM(F98:F101)=0,"",SUM(F98:F101))</f>
        <v/>
      </c>
      <c r="G102" s="152" t="str">
        <f t="shared" ref="G102" si="79">IF(SUM(G98:G101)=0,"",SUM(G98:G101))</f>
        <v/>
      </c>
      <c r="H102" s="152" t="str">
        <f t="shared" ref="H102" si="80">IF(SUM(H98:H101)=0,"",SUM(H98:H101))</f>
        <v/>
      </c>
      <c r="I102" s="152" t="str">
        <f t="shared" ref="I102" si="81">IF(SUM(I98:I101)=0,"",SUM(I98:I101))</f>
        <v/>
      </c>
      <c r="J102" s="152" t="str">
        <f t="shared" ref="J102" si="82">IF(SUM(J98:J101)=0,"",SUM(J98:J101))</f>
        <v/>
      </c>
      <c r="K102" s="152" t="str">
        <f t="shared" ref="K102" si="83">IF(SUM(K98:K101)=0,"",SUM(K98:K101))</f>
        <v/>
      </c>
      <c r="L102" s="152" t="str">
        <f t="shared" ref="L102" si="84">IF(SUM(L98:L101)=0,"",SUM(L98:L101))</f>
        <v/>
      </c>
      <c r="M102" s="153" t="str">
        <f t="shared" ref="M102" si="85">IF(SUM(M98:M101)=0,"",SUM(M98:M101))</f>
        <v/>
      </c>
      <c r="N102" s="154" t="str">
        <f>IF(SUM(E102:M102)=0,"",SUM(E102:M102))</f>
        <v/>
      </c>
      <c r="O102" s="155"/>
    </row>
    <row r="103" spans="2:15" ht="20.100000000000001" customHeight="1" thickBot="1" x14ac:dyDescent="0.3">
      <c r="B103" s="313" t="s">
        <v>72</v>
      </c>
      <c r="C103" s="314"/>
      <c r="D103" s="156"/>
      <c r="E103" s="157" t="str">
        <f>IF(E102="","",AVERAGE(E98:E101))</f>
        <v/>
      </c>
      <c r="F103" s="158" t="str">
        <f t="shared" ref="F103" si="86">IF(F102="","",AVERAGE(F98:F101))</f>
        <v/>
      </c>
      <c r="G103" s="158" t="str">
        <f t="shared" ref="G103" si="87">IF(G102="","",AVERAGE(G98:G101))</f>
        <v/>
      </c>
      <c r="H103" s="158" t="str">
        <f t="shared" ref="H103" si="88">IF(H102="","",AVERAGE(H98:H101))</f>
        <v/>
      </c>
      <c r="I103" s="158" t="str">
        <f t="shared" ref="I103" si="89">IF(I102="","",AVERAGE(I98:I101))</f>
        <v/>
      </c>
      <c r="J103" s="158" t="str">
        <f t="shared" ref="J103" si="90">IF(J102="","",AVERAGE(J98:J101))</f>
        <v/>
      </c>
      <c r="K103" s="158" t="str">
        <f t="shared" ref="K103" si="91">IF(K102="","",AVERAGE(K98:K101))</f>
        <v/>
      </c>
      <c r="L103" s="158" t="str">
        <f t="shared" ref="L103" si="92">IF(L102="","",AVERAGE(L98:L101))</f>
        <v/>
      </c>
      <c r="M103" s="159" t="str">
        <f t="shared" ref="M103" si="93">IF(M102="","",AVERAGE(M98:M101))</f>
        <v/>
      </c>
      <c r="N103" s="160"/>
      <c r="O103" s="161" t="str">
        <f>IF(N102="","",AVERAGE(E98:M101))</f>
        <v/>
      </c>
    </row>
    <row r="104" spans="2:15" ht="20.100000000000001" customHeight="1" x14ac:dyDescent="0.25"/>
    <row r="105" spans="2:15" x14ac:dyDescent="0.25">
      <c r="B105" s="1" t="s">
        <v>73</v>
      </c>
    </row>
    <row r="106" spans="2:15" ht="5.25" customHeight="1" x14ac:dyDescent="0.25"/>
    <row r="107" spans="2:15" ht="20.25" x14ac:dyDescent="0.25">
      <c r="B107" s="301" t="str">
        <f>rozpis_příprava!B2</f>
        <v>VÁNOČNÍ  TURNAJ  V  BOWLINGU 2015</v>
      </c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2:15" x14ac:dyDescent="0.2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2:15" x14ac:dyDescent="0.25">
      <c r="B109" s="4" t="s">
        <v>0</v>
      </c>
      <c r="C109" s="47" t="str">
        <f>rozpis_příprava!C5</f>
        <v xml:space="preserve">Bowling a Relax centrum "Na Ovčíně" </v>
      </c>
      <c r="D109" s="47"/>
      <c r="F109" s="27"/>
      <c r="G109" s="27"/>
      <c r="H109" s="27"/>
      <c r="I109" s="27"/>
      <c r="J109" s="27"/>
      <c r="K109" s="27"/>
      <c r="L109" s="27"/>
      <c r="M109" s="27"/>
    </row>
    <row r="110" spans="2:15" x14ac:dyDescent="0.25">
      <c r="B110" s="4" t="s">
        <v>1</v>
      </c>
      <c r="C110" s="47" t="str">
        <f>rozpis_příprava!C6</f>
        <v>27. prosince 2014 - sobota</v>
      </c>
      <c r="D110" s="47"/>
      <c r="F110" s="27"/>
      <c r="G110" s="27"/>
      <c r="H110" s="27"/>
      <c r="I110" s="27"/>
      <c r="J110" s="27"/>
      <c r="K110" s="27"/>
      <c r="L110" s="27"/>
      <c r="M110" s="27"/>
    </row>
    <row r="111" spans="2:15" x14ac:dyDescent="0.25">
      <c r="B111" s="4" t="s">
        <v>2</v>
      </c>
      <c r="C111" s="47" t="str">
        <f>rozpis_příprava!C7</f>
        <v>15:00 - 17:00 hod.</v>
      </c>
      <c r="D111" s="47"/>
      <c r="F111" s="27"/>
      <c r="G111" s="27"/>
      <c r="H111" s="27"/>
      <c r="I111" s="27"/>
      <c r="J111" s="27"/>
      <c r="K111" s="27"/>
      <c r="L111" s="27"/>
      <c r="M111" s="27"/>
    </row>
    <row r="112" spans="2:15" ht="16.5" thickBot="1" x14ac:dyDescent="0.3">
      <c r="B112" s="27"/>
      <c r="C112" s="28"/>
      <c r="D112" s="28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5" ht="22.5" customHeight="1" thickBot="1" x14ac:dyDescent="0.3">
      <c r="B113" s="315"/>
      <c r="C113" s="316"/>
      <c r="D113" s="319" t="s">
        <v>82</v>
      </c>
      <c r="E113" s="307" t="str">
        <f>rozpis_příprava!O11</f>
        <v>DRÁHA č.11</v>
      </c>
      <c r="F113" s="308"/>
      <c r="G113" s="308"/>
      <c r="H113" s="308"/>
      <c r="I113" s="308"/>
      <c r="J113" s="308"/>
      <c r="K113" s="308"/>
      <c r="L113" s="309"/>
      <c r="M113" s="310"/>
      <c r="N113" s="317"/>
      <c r="O113" s="318"/>
    </row>
    <row r="114" spans="1:15" ht="22.5" customHeight="1" thickBot="1" x14ac:dyDescent="0.3">
      <c r="B114" s="305" t="s">
        <v>70</v>
      </c>
      <c r="C114" s="306"/>
      <c r="D114" s="320"/>
      <c r="E114" s="140" t="s">
        <v>64</v>
      </c>
      <c r="F114" s="141" t="s">
        <v>65</v>
      </c>
      <c r="G114" s="141" t="s">
        <v>66</v>
      </c>
      <c r="H114" s="141" t="s">
        <v>67</v>
      </c>
      <c r="I114" s="141" t="s">
        <v>68</v>
      </c>
      <c r="J114" s="141" t="s">
        <v>69</v>
      </c>
      <c r="K114" s="141" t="s">
        <v>152</v>
      </c>
      <c r="L114" s="141" t="s">
        <v>153</v>
      </c>
      <c r="M114" s="142" t="s">
        <v>156</v>
      </c>
      <c r="N114" s="169" t="s">
        <v>71</v>
      </c>
      <c r="O114" s="174" t="s">
        <v>72</v>
      </c>
    </row>
    <row r="115" spans="1:15" ht="22.5" customHeight="1" x14ac:dyDescent="0.25">
      <c r="B115" s="65">
        <f>rozpis_příprava!O12</f>
        <v>0</v>
      </c>
      <c r="C115" s="68"/>
      <c r="D115" s="61">
        <f>rozpis_příprava!P12</f>
        <v>0</v>
      </c>
      <c r="E115" s="37"/>
      <c r="F115" s="38"/>
      <c r="G115" s="38"/>
      <c r="H115" s="38"/>
      <c r="I115" s="38"/>
      <c r="J115" s="136"/>
      <c r="K115" s="145"/>
      <c r="L115" s="147"/>
      <c r="M115" s="146"/>
      <c r="N115" s="175">
        <f>SUM(E115:M115)</f>
        <v>0</v>
      </c>
      <c r="O115" s="176" t="e">
        <f>AVERAGE(E115:M115)</f>
        <v>#DIV/0!</v>
      </c>
    </row>
    <row r="116" spans="1:15" ht="22.5" customHeight="1" x14ac:dyDescent="0.25">
      <c r="B116" s="66">
        <f>rozpis_příprava!O13</f>
        <v>0</v>
      </c>
      <c r="C116" s="69"/>
      <c r="D116" s="61">
        <f>rozpis_příprava!P13</f>
        <v>0</v>
      </c>
      <c r="E116" s="40"/>
      <c r="F116" s="41"/>
      <c r="G116" s="41"/>
      <c r="H116" s="41"/>
      <c r="I116" s="41"/>
      <c r="J116" s="144"/>
      <c r="K116" s="41"/>
      <c r="L116" s="144"/>
      <c r="M116" s="42"/>
      <c r="N116" s="177">
        <f t="shared" ref="N116:N118" si="94">SUM(E116:M116)</f>
        <v>0</v>
      </c>
      <c r="O116" s="178" t="e">
        <f t="shared" ref="O116:O118" si="95">AVERAGE(E116:M116)</f>
        <v>#DIV/0!</v>
      </c>
    </row>
    <row r="117" spans="1:15" ht="22.5" customHeight="1" x14ac:dyDescent="0.25">
      <c r="B117" s="66">
        <f>rozpis_příprava!O14</f>
        <v>0</v>
      </c>
      <c r="C117" s="69"/>
      <c r="D117" s="61">
        <f>rozpis_příprava!P14</f>
        <v>0</v>
      </c>
      <c r="E117" s="40"/>
      <c r="F117" s="41"/>
      <c r="G117" s="41"/>
      <c r="H117" s="41"/>
      <c r="I117" s="41"/>
      <c r="J117" s="144"/>
      <c r="K117" s="41"/>
      <c r="L117" s="144"/>
      <c r="M117" s="42"/>
      <c r="N117" s="177">
        <f t="shared" si="94"/>
        <v>0</v>
      </c>
      <c r="O117" s="178" t="e">
        <f t="shared" si="95"/>
        <v>#DIV/0!</v>
      </c>
    </row>
    <row r="118" spans="1:15" ht="22.5" customHeight="1" thickBot="1" x14ac:dyDescent="0.3">
      <c r="B118" s="66">
        <f>rozpis_příprava!O15</f>
        <v>0</v>
      </c>
      <c r="C118" s="70"/>
      <c r="D118" s="63">
        <f>rozpis_příprava!P15</f>
        <v>0</v>
      </c>
      <c r="E118" s="43"/>
      <c r="F118" s="44"/>
      <c r="G118" s="44"/>
      <c r="H118" s="44"/>
      <c r="I118" s="44"/>
      <c r="J118" s="137"/>
      <c r="K118" s="44"/>
      <c r="L118" s="137"/>
      <c r="M118" s="45"/>
      <c r="N118" s="179">
        <f t="shared" si="94"/>
        <v>0</v>
      </c>
      <c r="O118" s="180" t="e">
        <f t="shared" si="95"/>
        <v>#DIV/0!</v>
      </c>
    </row>
    <row r="119" spans="1:15" ht="20.100000000000001" customHeight="1" x14ac:dyDescent="0.25">
      <c r="B119" s="311" t="s">
        <v>71</v>
      </c>
      <c r="C119" s="312"/>
      <c r="D119" s="150"/>
      <c r="E119" s="151" t="str">
        <f>IF(SUM(E115:E118)=0,"",SUM(E115:E118))</f>
        <v/>
      </c>
      <c r="F119" s="152" t="str">
        <f t="shared" ref="F119" si="96">IF(SUM(F115:F118)=0,"",SUM(F115:F118))</f>
        <v/>
      </c>
      <c r="G119" s="152" t="str">
        <f t="shared" ref="G119" si="97">IF(SUM(G115:G118)=0,"",SUM(G115:G118))</f>
        <v/>
      </c>
      <c r="H119" s="152" t="str">
        <f t="shared" ref="H119" si="98">IF(SUM(H115:H118)=0,"",SUM(H115:H118))</f>
        <v/>
      </c>
      <c r="I119" s="152" t="str">
        <f t="shared" ref="I119" si="99">IF(SUM(I115:I118)=0,"",SUM(I115:I118))</f>
        <v/>
      </c>
      <c r="J119" s="152" t="str">
        <f t="shared" ref="J119" si="100">IF(SUM(J115:J118)=0,"",SUM(J115:J118))</f>
        <v/>
      </c>
      <c r="K119" s="152" t="str">
        <f t="shared" ref="K119" si="101">IF(SUM(K115:K118)=0,"",SUM(K115:K118))</f>
        <v/>
      </c>
      <c r="L119" s="152" t="str">
        <f t="shared" ref="L119" si="102">IF(SUM(L115:L118)=0,"",SUM(L115:L118))</f>
        <v/>
      </c>
      <c r="M119" s="153" t="str">
        <f t="shared" ref="M119" si="103">IF(SUM(M115:M118)=0,"",SUM(M115:M118))</f>
        <v/>
      </c>
      <c r="N119" s="154" t="str">
        <f>IF(SUM(E119:M119)=0,"",SUM(E119:M119))</f>
        <v/>
      </c>
      <c r="O119" s="155"/>
    </row>
    <row r="120" spans="1:15" ht="20.100000000000001" customHeight="1" thickBot="1" x14ac:dyDescent="0.3">
      <c r="B120" s="313" t="s">
        <v>72</v>
      </c>
      <c r="C120" s="314"/>
      <c r="D120" s="156"/>
      <c r="E120" s="157" t="str">
        <f>IF(E119="","",AVERAGE(E115:E118))</f>
        <v/>
      </c>
      <c r="F120" s="158" t="str">
        <f t="shared" ref="F120" si="104">IF(F119="","",AVERAGE(F115:F118))</f>
        <v/>
      </c>
      <c r="G120" s="158" t="str">
        <f t="shared" ref="G120" si="105">IF(G119="","",AVERAGE(G115:G118))</f>
        <v/>
      </c>
      <c r="H120" s="158" t="str">
        <f t="shared" ref="H120" si="106">IF(H119="","",AVERAGE(H115:H118))</f>
        <v/>
      </c>
      <c r="I120" s="158" t="str">
        <f t="shared" ref="I120" si="107">IF(I119="","",AVERAGE(I115:I118))</f>
        <v/>
      </c>
      <c r="J120" s="158" t="str">
        <f t="shared" ref="J120" si="108">IF(J119="","",AVERAGE(J115:J118))</f>
        <v/>
      </c>
      <c r="K120" s="158" t="str">
        <f t="shared" ref="K120" si="109">IF(K119="","",AVERAGE(K115:K118))</f>
        <v/>
      </c>
      <c r="L120" s="158" t="str">
        <f t="shared" ref="L120" si="110">IF(L119="","",AVERAGE(L115:L118))</f>
        <v/>
      </c>
      <c r="M120" s="159" t="str">
        <f t="shared" ref="M120" si="111">IF(M119="","",AVERAGE(M115:M118))</f>
        <v/>
      </c>
      <c r="N120" s="160"/>
      <c r="O120" s="161" t="str">
        <f>IF(N119="","",AVERAGE(E115:M118))</f>
        <v/>
      </c>
    </row>
    <row r="121" spans="1:15" ht="20.100000000000001" customHeight="1" x14ac:dyDescent="0.25">
      <c r="B121" s="29"/>
      <c r="C121" s="29"/>
      <c r="D121" s="29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</row>
    <row r="122" spans="1:15" ht="15.75" customHeight="1" x14ac:dyDescent="0.25">
      <c r="B122" s="1" t="s">
        <v>73</v>
      </c>
      <c r="C122" s="29"/>
      <c r="D122" s="29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</row>
    <row r="123" spans="1:15" ht="18.75" customHeight="1" x14ac:dyDescent="0.25">
      <c r="B123" s="29"/>
      <c r="C123" s="29"/>
      <c r="D123" s="29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</row>
    <row r="124" spans="1:15" ht="15" customHeight="1" x14ac:dyDescent="0.25">
      <c r="A124" s="30"/>
      <c r="B124" s="321"/>
      <c r="C124" s="321"/>
      <c r="D124" s="4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1:15" ht="20.25" x14ac:dyDescent="0.25">
      <c r="B125" s="301" t="str">
        <f>rozpis_příprava!B2</f>
        <v>VÁNOČNÍ  TURNAJ  V  BOWLINGU 2015</v>
      </c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</row>
    <row r="126" spans="1:15" ht="15.75" customHeight="1" x14ac:dyDescent="0.2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5" ht="15.75" customHeight="1" x14ac:dyDescent="0.25">
      <c r="B127" s="4" t="s">
        <v>0</v>
      </c>
      <c r="C127" s="47" t="str">
        <f>rozpis_příprava!C5</f>
        <v xml:space="preserve">Bowling a Relax centrum "Na Ovčíně" </v>
      </c>
      <c r="D127" s="47"/>
      <c r="F127" s="27"/>
      <c r="G127" s="27"/>
      <c r="H127" s="27"/>
      <c r="I127" s="27"/>
      <c r="J127" s="27"/>
      <c r="K127" s="27"/>
      <c r="L127" s="27"/>
      <c r="M127" s="27"/>
    </row>
    <row r="128" spans="1:15" ht="15.75" customHeight="1" x14ac:dyDescent="0.25">
      <c r="B128" s="4" t="s">
        <v>1</v>
      </c>
      <c r="C128" s="47" t="str">
        <f>rozpis_příprava!C6</f>
        <v>27. prosince 2014 - sobota</v>
      </c>
      <c r="D128" s="47"/>
      <c r="F128" s="27"/>
      <c r="G128" s="27"/>
      <c r="H128" s="27"/>
      <c r="I128" s="27"/>
      <c r="J128" s="27"/>
      <c r="K128" s="27"/>
      <c r="L128" s="27"/>
      <c r="M128" s="27"/>
    </row>
    <row r="129" spans="2:15" ht="15.75" customHeight="1" x14ac:dyDescent="0.25">
      <c r="B129" s="4" t="s">
        <v>2</v>
      </c>
      <c r="C129" s="47" t="str">
        <f>rozpis_příprava!C7</f>
        <v>15:00 - 17:00 hod.</v>
      </c>
      <c r="D129" s="47"/>
      <c r="F129" s="27"/>
      <c r="G129" s="27"/>
      <c r="H129" s="27"/>
      <c r="I129" s="27"/>
      <c r="J129" s="27"/>
      <c r="K129" s="27"/>
      <c r="L129" s="27"/>
      <c r="M129" s="27"/>
    </row>
    <row r="130" spans="2:15" ht="15.75" customHeight="1" thickBot="1" x14ac:dyDescent="0.3">
      <c r="B130" s="27"/>
      <c r="C130" s="28"/>
      <c r="D130" s="28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2:15" ht="22.5" customHeight="1" thickBot="1" x14ac:dyDescent="0.3">
      <c r="B131" s="315"/>
      <c r="C131" s="316"/>
      <c r="D131" s="319" t="s">
        <v>82</v>
      </c>
      <c r="E131" s="307" t="str">
        <f>rozpis_příprava!Q11</f>
        <v>DRÁHA č.12</v>
      </c>
      <c r="F131" s="308"/>
      <c r="G131" s="308"/>
      <c r="H131" s="308"/>
      <c r="I131" s="308"/>
      <c r="J131" s="308"/>
      <c r="K131" s="308"/>
      <c r="L131" s="309"/>
      <c r="M131" s="310"/>
      <c r="N131" s="317"/>
      <c r="O131" s="318"/>
    </row>
    <row r="132" spans="2:15" ht="22.5" customHeight="1" thickBot="1" x14ac:dyDescent="0.3">
      <c r="B132" s="305" t="s">
        <v>70</v>
      </c>
      <c r="C132" s="306"/>
      <c r="D132" s="320"/>
      <c r="E132" s="140" t="s">
        <v>64</v>
      </c>
      <c r="F132" s="141" t="s">
        <v>65</v>
      </c>
      <c r="G132" s="141" t="s">
        <v>66</v>
      </c>
      <c r="H132" s="141" t="s">
        <v>67</v>
      </c>
      <c r="I132" s="141" t="s">
        <v>68</v>
      </c>
      <c r="J132" s="141" t="s">
        <v>69</v>
      </c>
      <c r="K132" s="141" t="s">
        <v>152</v>
      </c>
      <c r="L132" s="141" t="s">
        <v>153</v>
      </c>
      <c r="M132" s="142" t="s">
        <v>156</v>
      </c>
      <c r="N132" s="169" t="s">
        <v>71</v>
      </c>
      <c r="O132" s="174" t="s">
        <v>72</v>
      </c>
    </row>
    <row r="133" spans="2:15" ht="22.5" customHeight="1" x14ac:dyDescent="0.25">
      <c r="B133" s="65">
        <f>rozpis_příprava!Q12</f>
        <v>0</v>
      </c>
      <c r="C133" s="133"/>
      <c r="D133" s="242">
        <f>rozpis_příprava!R12</f>
        <v>0</v>
      </c>
      <c r="E133" s="37"/>
      <c r="F133" s="38"/>
      <c r="G133" s="38"/>
      <c r="H133" s="38"/>
      <c r="I133" s="38"/>
      <c r="J133" s="136"/>
      <c r="K133" s="145"/>
      <c r="L133" s="147"/>
      <c r="M133" s="146"/>
      <c r="N133" s="175">
        <f>SUM(E133:M133)</f>
        <v>0</v>
      </c>
      <c r="O133" s="176" t="e">
        <f>AVERAGE(E133:M133)</f>
        <v>#DIV/0!</v>
      </c>
    </row>
    <row r="134" spans="2:15" ht="22.5" customHeight="1" x14ac:dyDescent="0.25">
      <c r="B134" s="66">
        <f>rozpis_příprava!Q13</f>
        <v>0</v>
      </c>
      <c r="C134" s="134"/>
      <c r="D134" s="62">
        <f>rozpis_příprava!R13</f>
        <v>0</v>
      </c>
      <c r="E134" s="40"/>
      <c r="F134" s="41"/>
      <c r="G134" s="41"/>
      <c r="H134" s="41"/>
      <c r="I134" s="41"/>
      <c r="J134" s="144"/>
      <c r="K134" s="41"/>
      <c r="L134" s="144"/>
      <c r="M134" s="42"/>
      <c r="N134" s="177">
        <f t="shared" ref="N134:N136" si="112">SUM(E134:M134)</f>
        <v>0</v>
      </c>
      <c r="O134" s="178" t="e">
        <f t="shared" ref="O134:O136" si="113">AVERAGE(E134:M134)</f>
        <v>#DIV/0!</v>
      </c>
    </row>
    <row r="135" spans="2:15" ht="22.5" customHeight="1" x14ac:dyDescent="0.25">
      <c r="B135" s="66">
        <f>rozpis_příprava!Q14</f>
        <v>0</v>
      </c>
      <c r="C135" s="134"/>
      <c r="D135" s="62">
        <f>rozpis_příprava!R14</f>
        <v>0</v>
      </c>
      <c r="E135" s="40"/>
      <c r="F135" s="41"/>
      <c r="G135" s="41"/>
      <c r="H135" s="41"/>
      <c r="I135" s="41"/>
      <c r="J135" s="144"/>
      <c r="K135" s="41"/>
      <c r="L135" s="144"/>
      <c r="M135" s="42"/>
      <c r="N135" s="177">
        <f t="shared" si="112"/>
        <v>0</v>
      </c>
      <c r="O135" s="178" t="e">
        <f t="shared" si="113"/>
        <v>#DIV/0!</v>
      </c>
    </row>
    <row r="136" spans="2:15" ht="22.5" customHeight="1" thickBot="1" x14ac:dyDescent="0.3">
      <c r="B136" s="66">
        <f>rozpis_příprava!Q15</f>
        <v>0</v>
      </c>
      <c r="C136" s="135"/>
      <c r="D136" s="63">
        <f>rozpis_příprava!R15</f>
        <v>0</v>
      </c>
      <c r="E136" s="43"/>
      <c r="F136" s="44"/>
      <c r="G136" s="44"/>
      <c r="H136" s="44"/>
      <c r="I136" s="44"/>
      <c r="J136" s="137"/>
      <c r="K136" s="44"/>
      <c r="L136" s="137"/>
      <c r="M136" s="45"/>
      <c r="N136" s="179">
        <f t="shared" si="112"/>
        <v>0</v>
      </c>
      <c r="O136" s="180" t="e">
        <f t="shared" si="113"/>
        <v>#DIV/0!</v>
      </c>
    </row>
    <row r="137" spans="2:15" ht="20.100000000000001" customHeight="1" x14ac:dyDescent="0.25">
      <c r="B137" s="311" t="s">
        <v>71</v>
      </c>
      <c r="C137" s="312"/>
      <c r="D137" s="150"/>
      <c r="E137" s="151" t="str">
        <f>IF(SUM(E133:E136)=0,"",SUM(E133:E136))</f>
        <v/>
      </c>
      <c r="F137" s="152" t="str">
        <f t="shared" ref="F137" si="114">IF(SUM(F133:F136)=0,"",SUM(F133:F136))</f>
        <v/>
      </c>
      <c r="G137" s="152" t="str">
        <f t="shared" ref="G137" si="115">IF(SUM(G133:G136)=0,"",SUM(G133:G136))</f>
        <v/>
      </c>
      <c r="H137" s="152" t="str">
        <f t="shared" ref="H137" si="116">IF(SUM(H133:H136)=0,"",SUM(H133:H136))</f>
        <v/>
      </c>
      <c r="I137" s="152" t="str">
        <f t="shared" ref="I137" si="117">IF(SUM(I133:I136)=0,"",SUM(I133:I136))</f>
        <v/>
      </c>
      <c r="J137" s="152" t="str">
        <f t="shared" ref="J137" si="118">IF(SUM(J133:J136)=0,"",SUM(J133:J136))</f>
        <v/>
      </c>
      <c r="K137" s="152" t="str">
        <f t="shared" ref="K137" si="119">IF(SUM(K133:K136)=0,"",SUM(K133:K136))</f>
        <v/>
      </c>
      <c r="L137" s="152" t="str">
        <f t="shared" ref="L137" si="120">IF(SUM(L133:L136)=0,"",SUM(L133:L136))</f>
        <v/>
      </c>
      <c r="M137" s="153" t="str">
        <f t="shared" ref="M137" si="121">IF(SUM(M133:M136)=0,"",SUM(M133:M136))</f>
        <v/>
      </c>
      <c r="N137" s="154" t="str">
        <f>IF(SUM(E137:M137)=0,"",SUM(E137:M137))</f>
        <v/>
      </c>
      <c r="O137" s="155"/>
    </row>
    <row r="138" spans="2:15" ht="20.100000000000001" customHeight="1" thickBot="1" x14ac:dyDescent="0.3">
      <c r="B138" s="313" t="s">
        <v>72</v>
      </c>
      <c r="C138" s="314"/>
      <c r="D138" s="156"/>
      <c r="E138" s="157" t="str">
        <f>IF(E137="","",AVERAGE(E133:E136))</f>
        <v/>
      </c>
      <c r="F138" s="158" t="str">
        <f t="shared" ref="F138" si="122">IF(F137="","",AVERAGE(F133:F136))</f>
        <v/>
      </c>
      <c r="G138" s="158" t="str">
        <f t="shared" ref="G138" si="123">IF(G137="","",AVERAGE(G133:G136))</f>
        <v/>
      </c>
      <c r="H138" s="158" t="str">
        <f t="shared" ref="H138" si="124">IF(H137="","",AVERAGE(H133:H136))</f>
        <v/>
      </c>
      <c r="I138" s="158" t="str">
        <f t="shared" ref="I138" si="125">IF(I137="","",AVERAGE(I133:I136))</f>
        <v/>
      </c>
      <c r="J138" s="158" t="str">
        <f t="shared" ref="J138" si="126">IF(J137="","",AVERAGE(J133:J136))</f>
        <v/>
      </c>
      <c r="K138" s="158" t="str">
        <f t="shared" ref="K138" si="127">IF(K137="","",AVERAGE(K133:K136))</f>
        <v/>
      </c>
      <c r="L138" s="158" t="str">
        <f t="shared" ref="L138" si="128">IF(L137="","",AVERAGE(L133:L136))</f>
        <v/>
      </c>
      <c r="M138" s="159" t="str">
        <f t="shared" ref="M138" si="129">IF(M137="","",AVERAGE(M133:M136))</f>
        <v/>
      </c>
      <c r="N138" s="160"/>
      <c r="O138" s="161" t="str">
        <f>IF(N137="","",AVERAGE(E133:M136))</f>
        <v/>
      </c>
    </row>
    <row r="139" spans="2:15" ht="20.100000000000001" customHeight="1" x14ac:dyDescent="0.25"/>
    <row r="140" spans="2:15" x14ac:dyDescent="0.25">
      <c r="B140" s="1" t="s">
        <v>73</v>
      </c>
    </row>
  </sheetData>
  <mergeCells count="68">
    <mergeCell ref="B107:O107"/>
    <mergeCell ref="B27:C27"/>
    <mergeCell ref="N78:O78"/>
    <mergeCell ref="E43:M43"/>
    <mergeCell ref="E61:M61"/>
    <mergeCell ref="E78:M78"/>
    <mergeCell ref="E96:M96"/>
    <mergeCell ref="B89:C89"/>
    <mergeCell ref="B90:O90"/>
    <mergeCell ref="B96:C96"/>
    <mergeCell ref="N96:O96"/>
    <mergeCell ref="B97:C97"/>
    <mergeCell ref="D78:D79"/>
    <mergeCell ref="D43:D44"/>
    <mergeCell ref="D61:D62"/>
    <mergeCell ref="B72:O72"/>
    <mergeCell ref="B2:O2"/>
    <mergeCell ref="N8:O8"/>
    <mergeCell ref="B20:O20"/>
    <mergeCell ref="B26:C26"/>
    <mergeCell ref="N26:O26"/>
    <mergeCell ref="B9:C9"/>
    <mergeCell ref="B8:C8"/>
    <mergeCell ref="D8:D9"/>
    <mergeCell ref="D26:D27"/>
    <mergeCell ref="E8:M8"/>
    <mergeCell ref="E26:M26"/>
    <mergeCell ref="B14:C14"/>
    <mergeCell ref="B15:C15"/>
    <mergeCell ref="B19:C19"/>
    <mergeCell ref="B131:C131"/>
    <mergeCell ref="N131:O131"/>
    <mergeCell ref="B68:C68"/>
    <mergeCell ref="B84:C84"/>
    <mergeCell ref="B85:C85"/>
    <mergeCell ref="B102:C102"/>
    <mergeCell ref="B103:C103"/>
    <mergeCell ref="N113:O113"/>
    <mergeCell ref="B114:C114"/>
    <mergeCell ref="B125:O125"/>
    <mergeCell ref="E131:M131"/>
    <mergeCell ref="B119:C119"/>
    <mergeCell ref="B120:C120"/>
    <mergeCell ref="D113:D114"/>
    <mergeCell ref="D131:D132"/>
    <mergeCell ref="B124:C124"/>
    <mergeCell ref="B78:C78"/>
    <mergeCell ref="N43:O43"/>
    <mergeCell ref="B61:C61"/>
    <mergeCell ref="B62:C62"/>
    <mergeCell ref="B54:C54"/>
    <mergeCell ref="B55:O55"/>
    <mergeCell ref="B79:C79"/>
    <mergeCell ref="E113:M113"/>
    <mergeCell ref="B137:C137"/>
    <mergeCell ref="B138:C138"/>
    <mergeCell ref="B32:C32"/>
    <mergeCell ref="B33:C33"/>
    <mergeCell ref="B49:C49"/>
    <mergeCell ref="B50:C50"/>
    <mergeCell ref="B67:C67"/>
    <mergeCell ref="B132:C132"/>
    <mergeCell ref="B113:C113"/>
    <mergeCell ref="B37:O37"/>
    <mergeCell ref="B43:C43"/>
    <mergeCell ref="N61:O61"/>
    <mergeCell ref="D96:D97"/>
    <mergeCell ref="B44:C44"/>
  </mergeCells>
  <conditionalFormatting sqref="O10:O15">
    <cfRule type="containsErrors" dxfId="83" priority="50">
      <formula>ISERROR(O10)</formula>
    </cfRule>
  </conditionalFormatting>
  <conditionalFormatting sqref="O28:O31">
    <cfRule type="containsErrors" dxfId="82" priority="49">
      <formula>ISERROR(O28)</formula>
    </cfRule>
  </conditionalFormatting>
  <conditionalFormatting sqref="O45:O48">
    <cfRule type="containsErrors" dxfId="81" priority="48">
      <formula>ISERROR(O45)</formula>
    </cfRule>
  </conditionalFormatting>
  <conditionalFormatting sqref="O63:O66">
    <cfRule type="containsErrors" dxfId="80" priority="47">
      <formula>ISERROR(O63)</formula>
    </cfRule>
  </conditionalFormatting>
  <conditionalFormatting sqref="O80:O83">
    <cfRule type="containsErrors" dxfId="79" priority="46">
      <formula>ISERROR(O80)</formula>
    </cfRule>
  </conditionalFormatting>
  <conditionalFormatting sqref="O98:O101">
    <cfRule type="containsErrors" dxfId="78" priority="44">
      <formula>ISERROR(O98)</formula>
    </cfRule>
  </conditionalFormatting>
  <conditionalFormatting sqref="O115:O118">
    <cfRule type="containsErrors" dxfId="77" priority="43">
      <formula>ISERROR(O115)</formula>
    </cfRule>
  </conditionalFormatting>
  <conditionalFormatting sqref="O133:O136">
    <cfRule type="containsErrors" dxfId="76" priority="41">
      <formula>ISERROR(O133)</formula>
    </cfRule>
  </conditionalFormatting>
  <conditionalFormatting sqref="O32:O33">
    <cfRule type="containsErrors" dxfId="75" priority="25">
      <formula>ISERROR(O32)</formula>
    </cfRule>
  </conditionalFormatting>
  <conditionalFormatting sqref="O49:O50">
    <cfRule type="containsErrors" dxfId="74" priority="24">
      <formula>ISERROR(O49)</formula>
    </cfRule>
  </conditionalFormatting>
  <conditionalFormatting sqref="O67:O68">
    <cfRule type="containsErrors" dxfId="73" priority="23">
      <formula>ISERROR(O67)</formula>
    </cfRule>
  </conditionalFormatting>
  <conditionalFormatting sqref="O84:O85">
    <cfRule type="containsErrors" dxfId="72" priority="22">
      <formula>ISERROR(O84)</formula>
    </cfRule>
  </conditionalFormatting>
  <conditionalFormatting sqref="O102:O103">
    <cfRule type="containsErrors" dxfId="71" priority="21">
      <formula>ISERROR(O102)</formula>
    </cfRule>
  </conditionalFormatting>
  <conditionalFormatting sqref="O119:O120">
    <cfRule type="containsErrors" dxfId="70" priority="20">
      <formula>ISERROR(O119)</formula>
    </cfRule>
  </conditionalFormatting>
  <conditionalFormatting sqref="O137:O138">
    <cfRule type="containsErrors" dxfId="69" priority="19">
      <formula>ISERROR(O137)</formula>
    </cfRule>
  </conditionalFormatting>
  <conditionalFormatting sqref="H10:M13">
    <cfRule type="top10" dxfId="68" priority="17" bottom="1" rank="1"/>
    <cfRule type="top10" dxfId="67" priority="18" rank="1"/>
  </conditionalFormatting>
  <conditionalFormatting sqref="E28:M31">
    <cfRule type="top10" dxfId="66" priority="15" bottom="1" rank="1"/>
    <cfRule type="top10" dxfId="65" priority="16" rank="1"/>
  </conditionalFormatting>
  <conditionalFormatting sqref="E45:M48">
    <cfRule type="top10" dxfId="64" priority="13" bottom="1" rank="1"/>
    <cfRule type="top10" dxfId="63" priority="14" rank="1"/>
  </conditionalFormatting>
  <conditionalFormatting sqref="E63:M66">
    <cfRule type="top10" dxfId="62" priority="11" bottom="1" rank="1"/>
    <cfRule type="top10" dxfId="61" priority="12" rank="1"/>
  </conditionalFormatting>
  <conditionalFormatting sqref="E80:M83">
    <cfRule type="top10" dxfId="60" priority="9" bottom="1" rank="1"/>
    <cfRule type="top10" dxfId="59" priority="10" rank="1"/>
  </conditionalFormatting>
  <conditionalFormatting sqref="E98:M101">
    <cfRule type="top10" dxfId="58" priority="7" bottom="1" rank="1"/>
    <cfRule type="top10" dxfId="57" priority="8" rank="1"/>
  </conditionalFormatting>
  <conditionalFormatting sqref="E115:M118">
    <cfRule type="top10" dxfId="56" priority="5" rank="1"/>
    <cfRule type="top10" dxfId="55" priority="6" bottom="1" rank="1"/>
  </conditionalFormatting>
  <conditionalFormatting sqref="E133:M136">
    <cfRule type="top10" dxfId="54" priority="3" bottom="1" rank="1"/>
    <cfRule type="top10" dxfId="53" priority="4" rank="1"/>
  </conditionalFormatting>
  <conditionalFormatting sqref="E10:G13">
    <cfRule type="top10" dxfId="52" priority="1" bottom="1" rank="1"/>
    <cfRule type="top10" dxfId="51" priority="2" rank="1"/>
  </conditionalFormatting>
  <pageMargins left="0.31496062992125984" right="0.31496062992125984" top="0.19685039370078741" bottom="0.19685039370078741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AZ101"/>
  <sheetViews>
    <sheetView showZeros="0" tabSelected="1" topLeftCell="R1" zoomScale="75" zoomScaleNormal="75" workbookViewId="0">
      <selection activeCell="AW47" sqref="AW47"/>
    </sheetView>
  </sheetViews>
  <sheetFormatPr defaultRowHeight="15.75" x14ac:dyDescent="0.25"/>
  <cols>
    <col min="1" max="1" width="0.85546875" style="1" customWidth="1"/>
    <col min="2" max="2" width="8.7109375" style="1" customWidth="1"/>
    <col min="3" max="3" width="20.7109375" style="1" customWidth="1"/>
    <col min="4" max="4" width="5.7109375" style="1" customWidth="1"/>
    <col min="5" max="13" width="8.7109375" style="1" customWidth="1"/>
    <col min="14" max="15" width="10.7109375" style="1" customWidth="1"/>
    <col min="16" max="16" width="1.5703125" style="1" customWidth="1"/>
    <col min="17" max="21" width="9.140625" style="1"/>
    <col min="22" max="22" width="1.5703125" style="1" customWidth="1"/>
    <col min="23" max="23" width="9.140625" style="1"/>
    <col min="24" max="24" width="21.140625" style="1" bestFit="1" customWidth="1"/>
    <col min="25" max="27" width="9.140625" style="1"/>
    <col min="28" max="28" width="9" style="1" customWidth="1"/>
    <col min="29" max="37" width="9.140625" style="1" hidden="1" customWidth="1"/>
    <col min="38" max="50" width="9.140625" style="1"/>
    <col min="51" max="51" width="30.85546875" style="1" customWidth="1"/>
    <col min="52" max="16384" width="9.140625" style="1"/>
  </cols>
  <sheetData>
    <row r="1" spans="2:38" ht="5.25" customHeight="1" x14ac:dyDescent="0.25"/>
    <row r="2" spans="2:38" ht="20.25" x14ac:dyDescent="0.25">
      <c r="B2" s="301" t="str">
        <f>rozpis_příprava!B2</f>
        <v>VÁNOČNÍ  TURNAJ  V  BOWLINGU 2015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2:38" ht="16.5" thickBot="1" x14ac:dyDescent="0.3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2:38" ht="17.25" thickTop="1" thickBot="1" x14ac:dyDescent="0.3">
      <c r="B4" s="4" t="s">
        <v>0</v>
      </c>
      <c r="C4" s="47" t="str">
        <f>rozpis_příprava!C5</f>
        <v xml:space="preserve">Bowling a Relax centrum "Na Ovčíně" </v>
      </c>
      <c r="E4" s="27"/>
      <c r="F4" s="27"/>
      <c r="G4" s="27"/>
      <c r="H4" s="27"/>
      <c r="I4" s="27"/>
      <c r="Q4" s="351" t="s">
        <v>133</v>
      </c>
      <c r="R4" s="352"/>
      <c r="S4" s="352"/>
      <c r="T4" s="352"/>
      <c r="U4" s="353"/>
      <c r="W4" s="351" t="s">
        <v>134</v>
      </c>
      <c r="X4" s="352"/>
      <c r="Y4" s="352"/>
      <c r="Z4" s="352"/>
      <c r="AA4" s="353"/>
    </row>
    <row r="5" spans="2:38" ht="16.5" thickTop="1" x14ac:dyDescent="0.25">
      <c r="B5" s="4" t="s">
        <v>1</v>
      </c>
      <c r="C5" s="47" t="str">
        <f>rozpis_příprava!C6</f>
        <v>27. prosince 2014 - sobota</v>
      </c>
      <c r="E5" s="27"/>
      <c r="F5" s="27"/>
      <c r="G5" s="27"/>
      <c r="H5" s="27"/>
      <c r="I5" s="27"/>
    </row>
    <row r="6" spans="2:38" x14ac:dyDescent="0.25">
      <c r="B6" s="4" t="s">
        <v>2</v>
      </c>
      <c r="C6" s="47" t="str">
        <f>rozpis_příprava!C7</f>
        <v>15:00 - 17:00 hod.</v>
      </c>
      <c r="E6" s="27"/>
      <c r="F6" s="27"/>
      <c r="G6" s="27"/>
      <c r="H6" s="27"/>
      <c r="I6" s="27"/>
    </row>
    <row r="7" spans="2:38" ht="16.5" thickBot="1" x14ac:dyDescent="0.3">
      <c r="C7" s="27"/>
      <c r="D7" s="28"/>
      <c r="E7" s="27"/>
      <c r="F7" s="27"/>
      <c r="G7" s="27"/>
      <c r="H7" s="27"/>
      <c r="I7" s="27"/>
      <c r="J7" s="27"/>
      <c r="K7" s="27"/>
      <c r="L7" s="27"/>
      <c r="M7" s="27"/>
    </row>
    <row r="8" spans="2:38" ht="22.5" customHeight="1" thickTop="1" thickBot="1" x14ac:dyDescent="0.3">
      <c r="B8" s="327" t="s">
        <v>100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9"/>
      <c r="Q8" s="324" t="s">
        <v>129</v>
      </c>
      <c r="R8" s="324"/>
      <c r="S8" s="324"/>
      <c r="T8" s="324"/>
      <c r="U8" s="324"/>
      <c r="V8" s="116"/>
      <c r="W8" s="345" t="s">
        <v>135</v>
      </c>
      <c r="X8" s="346"/>
      <c r="Y8" s="346"/>
      <c r="Z8" s="346"/>
      <c r="AA8" s="347"/>
    </row>
    <row r="9" spans="2:38" ht="22.5" customHeight="1" thickTop="1" thickBot="1" x14ac:dyDescent="0.3">
      <c r="B9" s="72" t="s">
        <v>87</v>
      </c>
      <c r="C9" s="97" t="s">
        <v>70</v>
      </c>
      <c r="D9" s="98" t="s">
        <v>82</v>
      </c>
      <c r="E9" s="99" t="s">
        <v>64</v>
      </c>
      <c r="F9" s="100" t="s">
        <v>65</v>
      </c>
      <c r="G9" s="100" t="s">
        <v>66</v>
      </c>
      <c r="H9" s="100" t="s">
        <v>67</v>
      </c>
      <c r="I9" s="100" t="s">
        <v>68</v>
      </c>
      <c r="J9" s="148" t="s">
        <v>69</v>
      </c>
      <c r="K9" s="148" t="s">
        <v>152</v>
      </c>
      <c r="L9" s="148" t="s">
        <v>153</v>
      </c>
      <c r="M9" s="149" t="s">
        <v>156</v>
      </c>
      <c r="N9" s="243" t="s">
        <v>71</v>
      </c>
      <c r="O9" s="244" t="s">
        <v>72</v>
      </c>
      <c r="Q9" s="324"/>
      <c r="R9" s="324"/>
      <c r="S9" s="324"/>
      <c r="T9" s="324"/>
      <c r="U9" s="324"/>
      <c r="V9" s="116"/>
      <c r="W9" s="348"/>
      <c r="X9" s="349"/>
      <c r="Y9" s="349"/>
      <c r="Z9" s="349"/>
      <c r="AA9" s="350"/>
    </row>
    <row r="10" spans="2:38" ht="16.5" customHeight="1" x14ac:dyDescent="0.25">
      <c r="B10" s="51" t="s">
        <v>13</v>
      </c>
      <c r="C10" s="101" t="str">
        <f>rozpis_final_tisk!B13</f>
        <v>Petr</v>
      </c>
      <c r="D10" s="241" t="str">
        <f>rozpis_final_tisk!D13</f>
        <v>MP</v>
      </c>
      <c r="E10" s="181">
        <f>IF(rozpis_final_tisk!E13&gt;0,rozpis_final_tisk!E13)</f>
        <v>101</v>
      </c>
      <c r="F10" s="183">
        <f>IF(rozpis_final_tisk!F13&gt;0,rozpis_final_tisk!F13)</f>
        <v>178</v>
      </c>
      <c r="G10" s="183">
        <f>IF(rozpis_final_tisk!G13&gt;0,rozpis_final_tisk!G13)</f>
        <v>189</v>
      </c>
      <c r="H10" s="183" t="b">
        <f>IF(rozpis_final_tisk!H13&gt;0,rozpis_final_tisk!H13)</f>
        <v>0</v>
      </c>
      <c r="I10" s="183" t="b">
        <f>IF(rozpis_final_tisk!I13&gt;0,rozpis_final_tisk!I13)</f>
        <v>0</v>
      </c>
      <c r="J10" s="183" t="b">
        <f>IF(rozpis_final_tisk!J13&gt;0,rozpis_final_tisk!J13)</f>
        <v>0</v>
      </c>
      <c r="K10" s="183" t="b">
        <f>IF(rozpis_final_tisk!K13&gt;0,rozpis_final_tisk!K13)</f>
        <v>0</v>
      </c>
      <c r="L10" s="183" t="b">
        <f>IF(rozpis_final_tisk!L13&gt;0,rozpis_final_tisk!L13)</f>
        <v>0</v>
      </c>
      <c r="M10" s="184" t="b">
        <f>IF(rozpis_final_tisk!M13&gt;0,rozpis_final_tisk!M13)</f>
        <v>0</v>
      </c>
      <c r="N10" s="245">
        <f t="shared" ref="N10:N41" si="0">SUM(E10:M10)</f>
        <v>468</v>
      </c>
      <c r="O10" s="246">
        <f>IFERROR(AVERAGE(E10:M10),"")</f>
        <v>156</v>
      </c>
      <c r="P10" s="71"/>
      <c r="Q10" s="323" t="str">
        <f>pozvánka_ceny!B63</f>
        <v>Western Gold Burbon 6 Years Old 0,7 l</v>
      </c>
      <c r="R10" s="323"/>
      <c r="S10" s="323"/>
      <c r="T10" s="323"/>
      <c r="U10" s="323"/>
      <c r="V10" s="116"/>
      <c r="W10" s="324" t="s">
        <v>136</v>
      </c>
      <c r="X10" s="324"/>
      <c r="Y10" s="324"/>
      <c r="Z10" s="324" t="s">
        <v>137</v>
      </c>
      <c r="AA10" s="324"/>
    </row>
    <row r="11" spans="2:38" ht="16.5" customHeight="1" x14ac:dyDescent="0.25">
      <c r="B11" s="52" t="s">
        <v>14</v>
      </c>
      <c r="C11" s="105" t="str">
        <f>rozpis_final_tisk!B12</f>
        <v>Jarda</v>
      </c>
      <c r="D11" s="106" t="str">
        <f>rozpis_final_tisk!D12</f>
        <v>MK</v>
      </c>
      <c r="E11" s="182">
        <f>IF(rozpis_final_tisk!E12&gt;0,rozpis_final_tisk!E12)</f>
        <v>152</v>
      </c>
      <c r="F11" s="107">
        <f>IF(rozpis_final_tisk!F12&gt;0,rozpis_final_tisk!F12)</f>
        <v>189</v>
      </c>
      <c r="G11" s="107">
        <f>IF(rozpis_final_tisk!G12&gt;0,rozpis_final_tisk!G12)</f>
        <v>101</v>
      </c>
      <c r="H11" s="107" t="b">
        <f>IF(rozpis_final_tisk!H12&gt;0,rozpis_final_tisk!H12)</f>
        <v>0</v>
      </c>
      <c r="I11" s="107" t="b">
        <f>IF(rozpis_final_tisk!I12&gt;0,rozpis_final_tisk!I12)</f>
        <v>0</v>
      </c>
      <c r="J11" s="107" t="b">
        <f>IF(rozpis_final_tisk!J12&gt;0,rozpis_final_tisk!J12)</f>
        <v>0</v>
      </c>
      <c r="K11" s="107" t="b">
        <f>IF(rozpis_final_tisk!K12&gt;0,rozpis_final_tisk!K12)</f>
        <v>0</v>
      </c>
      <c r="L11" s="107" t="b">
        <f>IF(rozpis_final_tisk!L12&gt;0,rozpis_final_tisk!L12)</f>
        <v>0</v>
      </c>
      <c r="M11" s="108" t="b">
        <f>IF(rozpis_final_tisk!M12&gt;0,rozpis_final_tisk!M12)</f>
        <v>0</v>
      </c>
      <c r="N11" s="245">
        <f t="shared" si="0"/>
        <v>442</v>
      </c>
      <c r="O11" s="246">
        <f t="shared" ref="O11:O41" si="1">IFERROR(AVERAGE(E11:M11),"")</f>
        <v>147.33333333333334</v>
      </c>
      <c r="P11" s="71"/>
      <c r="V11" s="116"/>
      <c r="W11" s="252"/>
      <c r="X11" s="250" t="str">
        <f t="array" aca="1" ref="X11" ca="1">INDEX(C48:C57,SUMPRODUCT((E48:M57=MAX(E48:M57))*(IFERROR(O48:O57,"")=MAX(IFERROR(O48:O57,"")))*ROW(O48:O57))-47)</f>
        <v>Dana</v>
      </c>
      <c r="Y11" s="253"/>
      <c r="Z11" s="355">
        <f ca="1">MAXA(E48:M57)</f>
        <v>158</v>
      </c>
      <c r="AA11" s="355"/>
      <c r="AL11" s="1" t="s">
        <v>169</v>
      </c>
    </row>
    <row r="12" spans="2:38" ht="16.5" customHeight="1" x14ac:dyDescent="0.25">
      <c r="B12" s="52" t="s">
        <v>15</v>
      </c>
      <c r="C12" s="105" t="str">
        <f>rozpis_final_tisk!B11</f>
        <v>Dana</v>
      </c>
      <c r="D12" s="106" t="str">
        <f>rozpis_final_tisk!D11</f>
        <v>Ž</v>
      </c>
      <c r="E12" s="182">
        <f>IF(rozpis_final_tisk!E11&gt;0,rozpis_final_tisk!E11)</f>
        <v>99</v>
      </c>
      <c r="F12" s="107">
        <f>IF(rozpis_final_tisk!F11&gt;0,rozpis_final_tisk!F11)</f>
        <v>158</v>
      </c>
      <c r="G12" s="107">
        <f>IF(rozpis_final_tisk!G11&gt;0,rozpis_final_tisk!G11)</f>
        <v>142</v>
      </c>
      <c r="H12" s="107" t="b">
        <f>IF(rozpis_final_tisk!H11&gt;0,rozpis_final_tisk!H11)</f>
        <v>0</v>
      </c>
      <c r="I12" s="107" t="b">
        <f>IF(rozpis_final_tisk!I11&gt;0,rozpis_final_tisk!I11)</f>
        <v>0</v>
      </c>
      <c r="J12" s="107" t="b">
        <f>IF(rozpis_final_tisk!J11&gt;0,rozpis_final_tisk!J11)</f>
        <v>0</v>
      </c>
      <c r="K12" s="107" t="b">
        <f>IF(rozpis_final_tisk!K11&gt;0,rozpis_final_tisk!K11)</f>
        <v>0</v>
      </c>
      <c r="L12" s="107" t="b">
        <f>IF(rozpis_final_tisk!L11&gt;0,rozpis_final_tisk!L11)</f>
        <v>0</v>
      </c>
      <c r="M12" s="108" t="b">
        <f>IF(rozpis_final_tisk!M11&gt;0,rozpis_final_tisk!M11)</f>
        <v>0</v>
      </c>
      <c r="N12" s="245">
        <f t="shared" si="0"/>
        <v>399</v>
      </c>
      <c r="O12" s="246">
        <f t="shared" si="1"/>
        <v>133</v>
      </c>
      <c r="P12" s="71"/>
      <c r="V12" s="116"/>
      <c r="W12" s="323" t="str">
        <f>pozvánka_ceny!B65</f>
        <v>Cinzano Bianco 1 l</v>
      </c>
      <c r="X12" s="323"/>
      <c r="Y12" s="323"/>
      <c r="Z12" s="323"/>
      <c r="AA12" s="323"/>
    </row>
    <row r="13" spans="2:38" ht="16.5" customHeight="1" x14ac:dyDescent="0.25">
      <c r="B13" s="52" t="s">
        <v>16</v>
      </c>
      <c r="C13" s="105" t="str">
        <f>rozpis_final_tisk!B10</f>
        <v>Tereza</v>
      </c>
      <c r="D13" s="106" t="str">
        <f>rozpis_final_tisk!D10</f>
        <v>Ž</v>
      </c>
      <c r="E13" s="182">
        <f>IF(rozpis_final_tisk!E10&gt;0,rozpis_final_tisk!E10)</f>
        <v>102</v>
      </c>
      <c r="F13" s="107">
        <f>IF(rozpis_final_tisk!F10&gt;0,rozpis_final_tisk!F10)</f>
        <v>158</v>
      </c>
      <c r="G13" s="107">
        <f>IF(rozpis_final_tisk!G10&gt;0,rozpis_final_tisk!G10)</f>
        <v>99</v>
      </c>
      <c r="H13" s="107" t="b">
        <f>IF(rozpis_final_tisk!H10&gt;0,rozpis_final_tisk!H10)</f>
        <v>0</v>
      </c>
      <c r="I13" s="107" t="b">
        <f>IF(rozpis_final_tisk!I10&gt;0,rozpis_final_tisk!I10)</f>
        <v>0</v>
      </c>
      <c r="J13" s="107" t="b">
        <f>IF(rozpis_final_tisk!J10&gt;0,rozpis_final_tisk!J10)</f>
        <v>0</v>
      </c>
      <c r="K13" s="107" t="b">
        <f>IF(rozpis_final_tisk!K10&gt;0,rozpis_final_tisk!K10)</f>
        <v>0</v>
      </c>
      <c r="L13" s="107" t="b">
        <f>IF(rozpis_final_tisk!L10&gt;0,rozpis_final_tisk!L10)</f>
        <v>0</v>
      </c>
      <c r="M13" s="108" t="b">
        <f>IF(rozpis_final_tisk!M10&gt;0,rozpis_final_tisk!M10)</f>
        <v>0</v>
      </c>
      <c r="N13" s="245">
        <f t="shared" si="0"/>
        <v>359</v>
      </c>
      <c r="O13" s="246">
        <f t="shared" si="1"/>
        <v>119.66666666666667</v>
      </c>
      <c r="P13" s="71"/>
      <c r="V13" s="116"/>
      <c r="W13" s="117"/>
      <c r="X13" s="117"/>
      <c r="Y13" s="117"/>
      <c r="Z13" s="117"/>
      <c r="AA13" s="117"/>
    </row>
    <row r="14" spans="2:38" ht="16.5" customHeight="1" x14ac:dyDescent="0.25">
      <c r="B14" s="52" t="s">
        <v>20</v>
      </c>
      <c r="C14" s="105">
        <f>rozpis_final_tisk!B29</f>
        <v>0</v>
      </c>
      <c r="D14" s="106">
        <f>rozpis_final_tisk!D29</f>
        <v>0</v>
      </c>
      <c r="E14" s="182" t="b">
        <f>IF(rozpis_final_tisk!E29&gt;0,rozpis_final_tisk!E29)</f>
        <v>0</v>
      </c>
      <c r="F14" s="107" t="b">
        <f>IF(rozpis_final_tisk!F29&gt;0,rozpis_final_tisk!F29)</f>
        <v>0</v>
      </c>
      <c r="G14" s="107" t="b">
        <f>IF(rozpis_final_tisk!G29&gt;0,rozpis_final_tisk!G29)</f>
        <v>0</v>
      </c>
      <c r="H14" s="107" t="b">
        <f>IF(rozpis_final_tisk!H29&gt;0,rozpis_final_tisk!H29)</f>
        <v>0</v>
      </c>
      <c r="I14" s="107" t="b">
        <f>IF(rozpis_final_tisk!I29&gt;0,rozpis_final_tisk!I29)</f>
        <v>0</v>
      </c>
      <c r="J14" s="107" t="b">
        <f>IF(rozpis_final_tisk!J29&gt;0,rozpis_final_tisk!J29)</f>
        <v>0</v>
      </c>
      <c r="K14" s="107" t="b">
        <f>IF(rozpis_final_tisk!K29&gt;0,rozpis_final_tisk!K29)</f>
        <v>0</v>
      </c>
      <c r="L14" s="107" t="b">
        <f>IF(rozpis_final_tisk!L29&gt;0,rozpis_final_tisk!L29)</f>
        <v>0</v>
      </c>
      <c r="M14" s="108" t="b">
        <f>IF(rozpis_final_tisk!M29&gt;0,rozpis_final_tisk!M29)</f>
        <v>0</v>
      </c>
      <c r="N14" s="245">
        <f t="shared" si="0"/>
        <v>0</v>
      </c>
      <c r="O14" s="246" t="str">
        <f t="shared" si="1"/>
        <v/>
      </c>
      <c r="P14" s="71"/>
      <c r="V14" s="116"/>
    </row>
    <row r="15" spans="2:38" ht="16.5" customHeight="1" x14ac:dyDescent="0.25">
      <c r="B15" s="52" t="s">
        <v>22</v>
      </c>
      <c r="C15" s="105">
        <f>rozpis_final_tisk!B28</f>
        <v>0</v>
      </c>
      <c r="D15" s="106">
        <f>rozpis_final_tisk!D28</f>
        <v>0</v>
      </c>
      <c r="E15" s="182" t="b">
        <f>IF(rozpis_final_tisk!E28&gt;0,rozpis_final_tisk!E28)</f>
        <v>0</v>
      </c>
      <c r="F15" s="107" t="b">
        <f>IF(rozpis_final_tisk!F28&gt;0,rozpis_final_tisk!F28)</f>
        <v>0</v>
      </c>
      <c r="G15" s="107" t="b">
        <f>IF(rozpis_final_tisk!G28&gt;0,rozpis_final_tisk!G28)</f>
        <v>0</v>
      </c>
      <c r="H15" s="107" t="b">
        <f>IF(rozpis_final_tisk!H28&gt;0,rozpis_final_tisk!H28)</f>
        <v>0</v>
      </c>
      <c r="I15" s="107" t="b">
        <f>IF(rozpis_final_tisk!I28&gt;0,rozpis_final_tisk!I28)</f>
        <v>0</v>
      </c>
      <c r="J15" s="107" t="b">
        <f>IF(rozpis_final_tisk!J28&gt;0,rozpis_final_tisk!J28)</f>
        <v>0</v>
      </c>
      <c r="K15" s="107" t="b">
        <f>IF(rozpis_final_tisk!K28&gt;0,rozpis_final_tisk!K28)</f>
        <v>0</v>
      </c>
      <c r="L15" s="107" t="b">
        <f>IF(rozpis_final_tisk!L28&gt;0,rozpis_final_tisk!L28)</f>
        <v>0</v>
      </c>
      <c r="M15" s="108" t="b">
        <f>IF(rozpis_final_tisk!M28&gt;0,rozpis_final_tisk!M28)</f>
        <v>0</v>
      </c>
      <c r="N15" s="245">
        <f t="shared" si="0"/>
        <v>0</v>
      </c>
      <c r="O15" s="246" t="str">
        <f t="shared" si="1"/>
        <v/>
      </c>
      <c r="P15" s="71"/>
      <c r="V15" s="116"/>
      <c r="W15" s="345" t="s">
        <v>172</v>
      </c>
      <c r="X15" s="346"/>
      <c r="Y15" s="346"/>
      <c r="Z15" s="346"/>
      <c r="AA15" s="347"/>
      <c r="AB15" s="82"/>
    </row>
    <row r="16" spans="2:38" ht="16.5" customHeight="1" x14ac:dyDescent="0.25">
      <c r="B16" s="52" t="s">
        <v>23</v>
      </c>
      <c r="C16" s="105">
        <f>rozpis_final_tisk!B80</f>
        <v>0</v>
      </c>
      <c r="D16" s="106">
        <f>rozpis_final_tisk!D80</f>
        <v>0</v>
      </c>
      <c r="E16" s="182" t="b">
        <f>IF(rozpis_final_tisk!E80&gt;0,rozpis_final_tisk!E80)</f>
        <v>0</v>
      </c>
      <c r="F16" s="107" t="b">
        <f>IF(rozpis_final_tisk!F80&gt;0,rozpis_final_tisk!F80)</f>
        <v>0</v>
      </c>
      <c r="G16" s="107" t="b">
        <f>IF(rozpis_final_tisk!G80&gt;0,rozpis_final_tisk!G80)</f>
        <v>0</v>
      </c>
      <c r="H16" s="107" t="b">
        <f>IF(rozpis_final_tisk!H80&gt;0,rozpis_final_tisk!H80)</f>
        <v>0</v>
      </c>
      <c r="I16" s="107" t="b">
        <f>IF(rozpis_final_tisk!I80&gt;0,rozpis_final_tisk!I80)</f>
        <v>0</v>
      </c>
      <c r="J16" s="107" t="b">
        <f>IF(rozpis_final_tisk!J80&gt;0,rozpis_final_tisk!J80)</f>
        <v>0</v>
      </c>
      <c r="K16" s="107" t="b">
        <f>IF(rozpis_final_tisk!K80&gt;0,rozpis_final_tisk!K80)</f>
        <v>0</v>
      </c>
      <c r="L16" s="107" t="b">
        <f>IF(rozpis_final_tisk!L80&gt;0,rozpis_final_tisk!L80)</f>
        <v>0</v>
      </c>
      <c r="M16" s="108" t="b">
        <f>IF(rozpis_final_tisk!M80&gt;0,rozpis_final_tisk!M80)</f>
        <v>0</v>
      </c>
      <c r="N16" s="245">
        <f t="shared" si="0"/>
        <v>0</v>
      </c>
      <c r="O16" s="246" t="str">
        <f t="shared" si="1"/>
        <v/>
      </c>
      <c r="P16" s="71"/>
      <c r="V16" s="116"/>
      <c r="W16" s="348"/>
      <c r="X16" s="349"/>
      <c r="Y16" s="349"/>
      <c r="Z16" s="349"/>
      <c r="AA16" s="350"/>
      <c r="AB16" s="82"/>
    </row>
    <row r="17" spans="2:38" ht="16.5" customHeight="1" x14ac:dyDescent="0.25">
      <c r="B17" s="52" t="s">
        <v>25</v>
      </c>
      <c r="C17" s="105">
        <f>rozpis_final_tisk!B100</f>
        <v>0</v>
      </c>
      <c r="D17" s="106">
        <f>rozpis_final_tisk!D100</f>
        <v>0</v>
      </c>
      <c r="E17" s="182" t="b">
        <f>IF(rozpis_final_tisk!E100&gt;0,rozpis_final_tisk!E100)</f>
        <v>0</v>
      </c>
      <c r="F17" s="107" t="b">
        <f>IF(rozpis_final_tisk!F100&gt;0,rozpis_final_tisk!F100)</f>
        <v>0</v>
      </c>
      <c r="G17" s="107" t="b">
        <f>IF(rozpis_final_tisk!G100&gt;0,rozpis_final_tisk!G100)</f>
        <v>0</v>
      </c>
      <c r="H17" s="107" t="b">
        <f>IF(rozpis_final_tisk!H100&gt;0,rozpis_final_tisk!H100)</f>
        <v>0</v>
      </c>
      <c r="I17" s="107" t="b">
        <f>IF(rozpis_final_tisk!I100&gt;0,rozpis_final_tisk!I100)</f>
        <v>0</v>
      </c>
      <c r="J17" s="107" t="b">
        <f>IF(rozpis_final_tisk!J100&gt;0,rozpis_final_tisk!J100)</f>
        <v>0</v>
      </c>
      <c r="K17" s="107" t="b">
        <f>IF(rozpis_final_tisk!K100&gt;0,rozpis_final_tisk!K100)</f>
        <v>0</v>
      </c>
      <c r="L17" s="107" t="b">
        <f>IF(rozpis_final_tisk!L100&gt;0,rozpis_final_tisk!L100)</f>
        <v>0</v>
      </c>
      <c r="M17" s="108" t="b">
        <f>IF(rozpis_final_tisk!M100&gt;0,rozpis_final_tisk!M100)</f>
        <v>0</v>
      </c>
      <c r="N17" s="245">
        <f t="shared" si="0"/>
        <v>0</v>
      </c>
      <c r="O17" s="246" t="str">
        <f t="shared" si="1"/>
        <v/>
      </c>
      <c r="P17" s="71"/>
      <c r="V17" s="116"/>
      <c r="W17" s="324" t="s">
        <v>136</v>
      </c>
      <c r="X17" s="324"/>
      <c r="Y17" s="324"/>
      <c r="Z17" s="324" t="s">
        <v>137</v>
      </c>
      <c r="AA17" s="324"/>
      <c r="AB17" s="82"/>
    </row>
    <row r="18" spans="2:38" ht="16.5" customHeight="1" x14ac:dyDescent="0.25">
      <c r="B18" s="52" t="s">
        <v>26</v>
      </c>
      <c r="C18" s="105">
        <f>rozpis_final_tisk!B45</f>
        <v>0</v>
      </c>
      <c r="D18" s="106">
        <f>rozpis_final_tisk!D45</f>
        <v>0</v>
      </c>
      <c r="E18" s="182" t="b">
        <f>IF(rozpis_final_tisk!E45&gt;0,rozpis_final_tisk!E45)</f>
        <v>0</v>
      </c>
      <c r="F18" s="107" t="b">
        <f>IF(rozpis_final_tisk!F45&gt;0,rozpis_final_tisk!F45)</f>
        <v>0</v>
      </c>
      <c r="G18" s="107" t="b">
        <f>IF(rozpis_final_tisk!G45&gt;0,rozpis_final_tisk!G45)</f>
        <v>0</v>
      </c>
      <c r="H18" s="107" t="b">
        <f>IF(rozpis_final_tisk!H45&gt;0,rozpis_final_tisk!H45)</f>
        <v>0</v>
      </c>
      <c r="I18" s="107" t="b">
        <f>IF(rozpis_final_tisk!I45&gt;0,rozpis_final_tisk!I45)</f>
        <v>0</v>
      </c>
      <c r="J18" s="107" t="b">
        <f>IF(rozpis_final_tisk!J45&gt;0,rozpis_final_tisk!J45)</f>
        <v>0</v>
      </c>
      <c r="K18" s="107" t="b">
        <f>IF(rozpis_final_tisk!K45&gt;0,rozpis_final_tisk!K45)</f>
        <v>0</v>
      </c>
      <c r="L18" s="107" t="b">
        <f>IF(rozpis_final_tisk!L45&gt;0,rozpis_final_tisk!L45)</f>
        <v>0</v>
      </c>
      <c r="M18" s="108" t="b">
        <f>IF(rozpis_final_tisk!M45&gt;0,rozpis_final_tisk!M45)</f>
        <v>0</v>
      </c>
      <c r="N18" s="245">
        <f t="shared" si="0"/>
        <v>0</v>
      </c>
      <c r="O18" s="246" t="str">
        <f t="shared" si="1"/>
        <v/>
      </c>
      <c r="P18" s="71"/>
      <c r="V18" s="116"/>
      <c r="W18" s="252"/>
      <c r="X18" s="250" t="str">
        <f t="array" aca="1" ref="X18" ca="1">INDEX(AM64:AM85,SUMPRODUCT((AO64:AW85=MAX(AO64:AW85))*(IFERROR(AY64:AY85,"")=MAX(IFERROR(AY64:AY85,"")))*ROW(AY64:AY85))-63)</f>
        <v>Petr</v>
      </c>
      <c r="Y18" s="253"/>
      <c r="Z18" s="355">
        <f ca="1">MAXA(E64:M75,E82:M91)</f>
        <v>189</v>
      </c>
      <c r="AA18" s="355"/>
      <c r="AB18" s="82"/>
      <c r="AL18" s="1" t="s">
        <v>170</v>
      </c>
    </row>
    <row r="19" spans="2:38" ht="16.5" customHeight="1" x14ac:dyDescent="0.25">
      <c r="B19" s="52" t="s">
        <v>27</v>
      </c>
      <c r="C19" s="105">
        <f>rozpis_final_tisk!B136</f>
        <v>0</v>
      </c>
      <c r="D19" s="106">
        <f>rozpis_final_tisk!D136</f>
        <v>0</v>
      </c>
      <c r="E19" s="182" t="b">
        <f>IF(rozpis_final_tisk!E136&gt;0,rozpis_final_tisk!E136)</f>
        <v>0</v>
      </c>
      <c r="F19" s="107" t="b">
        <f>IF(rozpis_final_tisk!F136&gt;0,rozpis_final_tisk!F136)</f>
        <v>0</v>
      </c>
      <c r="G19" s="107" t="b">
        <f>IF(rozpis_final_tisk!G136&gt;0,rozpis_final_tisk!G136)</f>
        <v>0</v>
      </c>
      <c r="H19" s="107" t="b">
        <f>IF(rozpis_final_tisk!H136&gt;0,rozpis_final_tisk!H136)</f>
        <v>0</v>
      </c>
      <c r="I19" s="107" t="b">
        <f>IF(rozpis_final_tisk!I136&gt;0,rozpis_final_tisk!I136)</f>
        <v>0</v>
      </c>
      <c r="J19" s="107" t="b">
        <f>IF(rozpis_final_tisk!J136&gt;0,rozpis_final_tisk!J136)</f>
        <v>0</v>
      </c>
      <c r="K19" s="107" t="b">
        <f>IF(rozpis_final_tisk!K136&gt;0,rozpis_final_tisk!K136)</f>
        <v>0</v>
      </c>
      <c r="L19" s="107" t="b">
        <f>IF(rozpis_final_tisk!L136&gt;0,rozpis_final_tisk!L136)</f>
        <v>0</v>
      </c>
      <c r="M19" s="108" t="b">
        <f>IF(rozpis_final_tisk!M136&gt;0,rozpis_final_tisk!M136)</f>
        <v>0</v>
      </c>
      <c r="N19" s="245">
        <f t="shared" si="0"/>
        <v>0</v>
      </c>
      <c r="O19" s="246" t="str">
        <f t="shared" si="1"/>
        <v/>
      </c>
      <c r="P19" s="71"/>
      <c r="V19" s="116"/>
      <c r="W19" s="323" t="str">
        <f>pozvánka_ceny!B67</f>
        <v>Havana Club 0,7 l</v>
      </c>
      <c r="X19" s="323"/>
      <c r="Y19" s="323"/>
      <c r="Z19" s="323"/>
      <c r="AA19" s="323"/>
      <c r="AB19" s="82"/>
    </row>
    <row r="20" spans="2:38" ht="16.5" customHeight="1" x14ac:dyDescent="0.25">
      <c r="B20" s="52" t="s">
        <v>28</v>
      </c>
      <c r="C20" s="105">
        <f>rozpis_final_tisk!B135</f>
        <v>0</v>
      </c>
      <c r="D20" s="106">
        <f>rozpis_final_tisk!D135</f>
        <v>0</v>
      </c>
      <c r="E20" s="182" t="b">
        <f>IF(rozpis_final_tisk!E135&gt;0,rozpis_final_tisk!E135)</f>
        <v>0</v>
      </c>
      <c r="F20" s="107" t="b">
        <f>IF(rozpis_final_tisk!F135&gt;0,rozpis_final_tisk!F135)</f>
        <v>0</v>
      </c>
      <c r="G20" s="107" t="b">
        <f>IF(rozpis_final_tisk!G135&gt;0,rozpis_final_tisk!G135)</f>
        <v>0</v>
      </c>
      <c r="H20" s="107" t="b">
        <f>IF(rozpis_final_tisk!H135&gt;0,rozpis_final_tisk!H135)</f>
        <v>0</v>
      </c>
      <c r="I20" s="107" t="b">
        <f>IF(rozpis_final_tisk!I135&gt;0,rozpis_final_tisk!I135)</f>
        <v>0</v>
      </c>
      <c r="J20" s="107" t="b">
        <f>IF(rozpis_final_tisk!J135&gt;0,rozpis_final_tisk!J135)</f>
        <v>0</v>
      </c>
      <c r="K20" s="107" t="b">
        <f>IF(rozpis_final_tisk!K135&gt;0,rozpis_final_tisk!K135)</f>
        <v>0</v>
      </c>
      <c r="L20" s="107" t="b">
        <f>IF(rozpis_final_tisk!L135&gt;0,rozpis_final_tisk!L135)</f>
        <v>0</v>
      </c>
      <c r="M20" s="108" t="b">
        <f>IF(rozpis_final_tisk!M135&gt;0,rozpis_final_tisk!M135)</f>
        <v>0</v>
      </c>
      <c r="N20" s="245">
        <f t="shared" si="0"/>
        <v>0</v>
      </c>
      <c r="O20" s="246" t="str">
        <f t="shared" si="1"/>
        <v/>
      </c>
      <c r="P20" s="71"/>
      <c r="V20" s="116"/>
      <c r="W20" s="118"/>
      <c r="X20" s="118"/>
      <c r="Y20" s="118"/>
      <c r="Z20" s="118"/>
      <c r="AA20" s="118"/>
    </row>
    <row r="21" spans="2:38" ht="16.5" customHeight="1" x14ac:dyDescent="0.25">
      <c r="B21" s="52" t="s">
        <v>30</v>
      </c>
      <c r="C21" s="105">
        <f>rozpis_final_tisk!B134</f>
        <v>0</v>
      </c>
      <c r="D21" s="106">
        <f>rozpis_final_tisk!D134</f>
        <v>0</v>
      </c>
      <c r="E21" s="182" t="b">
        <f>IF(rozpis_final_tisk!E134&gt;0,rozpis_final_tisk!E134)</f>
        <v>0</v>
      </c>
      <c r="F21" s="107" t="b">
        <f>IF(rozpis_final_tisk!F134&gt;0,rozpis_final_tisk!F134)</f>
        <v>0</v>
      </c>
      <c r="G21" s="107" t="b">
        <f>IF(rozpis_final_tisk!G134&gt;0,rozpis_final_tisk!G134)</f>
        <v>0</v>
      </c>
      <c r="H21" s="107" t="b">
        <f>IF(rozpis_final_tisk!H134&gt;0,rozpis_final_tisk!H134)</f>
        <v>0</v>
      </c>
      <c r="I21" s="107" t="b">
        <f>IF(rozpis_final_tisk!I134&gt;0,rozpis_final_tisk!I134)</f>
        <v>0</v>
      </c>
      <c r="J21" s="107" t="b">
        <f>IF(rozpis_final_tisk!J134&gt;0,rozpis_final_tisk!J134)</f>
        <v>0</v>
      </c>
      <c r="K21" s="107" t="b">
        <f>IF(rozpis_final_tisk!K134&gt;0,rozpis_final_tisk!K134)</f>
        <v>0</v>
      </c>
      <c r="L21" s="107" t="b">
        <f>IF(rozpis_final_tisk!L134&gt;0,rozpis_final_tisk!L134)</f>
        <v>0</v>
      </c>
      <c r="M21" s="108" t="b">
        <f>IF(rozpis_final_tisk!M134&gt;0,rozpis_final_tisk!M134)</f>
        <v>0</v>
      </c>
      <c r="N21" s="245">
        <f t="shared" si="0"/>
        <v>0</v>
      </c>
      <c r="O21" s="246" t="str">
        <f t="shared" si="1"/>
        <v/>
      </c>
      <c r="P21" s="71"/>
      <c r="V21" s="116"/>
    </row>
    <row r="22" spans="2:38" ht="16.5" customHeight="1" x14ac:dyDescent="0.25">
      <c r="B22" s="52" t="s">
        <v>31</v>
      </c>
      <c r="C22" s="105">
        <f>rozpis_final_tisk!B133</f>
        <v>0</v>
      </c>
      <c r="D22" s="106">
        <f>rozpis_final_tisk!D133</f>
        <v>0</v>
      </c>
      <c r="E22" s="182" t="b">
        <f>IF(rozpis_final_tisk!E133&gt;0,rozpis_final_tisk!E133)</f>
        <v>0</v>
      </c>
      <c r="F22" s="107" t="b">
        <f>IF(rozpis_final_tisk!F133&gt;0,rozpis_final_tisk!F133)</f>
        <v>0</v>
      </c>
      <c r="G22" s="107" t="b">
        <f>IF(rozpis_final_tisk!G133&gt;0,rozpis_final_tisk!G133)</f>
        <v>0</v>
      </c>
      <c r="H22" s="107" t="b">
        <f>IF(rozpis_final_tisk!H133&gt;0,rozpis_final_tisk!H133)</f>
        <v>0</v>
      </c>
      <c r="I22" s="107" t="b">
        <f>IF(rozpis_final_tisk!I133&gt;0,rozpis_final_tisk!I133)</f>
        <v>0</v>
      </c>
      <c r="J22" s="107" t="b">
        <f>IF(rozpis_final_tisk!J133&gt;0,rozpis_final_tisk!J133)</f>
        <v>0</v>
      </c>
      <c r="K22" s="107" t="b">
        <f>IF(rozpis_final_tisk!K133&gt;0,rozpis_final_tisk!K133)</f>
        <v>0</v>
      </c>
      <c r="L22" s="107" t="b">
        <f>IF(rozpis_final_tisk!L133&gt;0,rozpis_final_tisk!L133)</f>
        <v>0</v>
      </c>
      <c r="M22" s="108" t="b">
        <f>IF(rozpis_final_tisk!M133&gt;0,rozpis_final_tisk!M133)</f>
        <v>0</v>
      </c>
      <c r="N22" s="245">
        <f t="shared" si="0"/>
        <v>0</v>
      </c>
      <c r="O22" s="246" t="str">
        <f t="shared" si="1"/>
        <v/>
      </c>
      <c r="P22" s="71"/>
      <c r="V22" s="116"/>
      <c r="W22" s="345" t="s">
        <v>138</v>
      </c>
      <c r="X22" s="346"/>
      <c r="Y22" s="346"/>
      <c r="Z22" s="346"/>
      <c r="AA22" s="347"/>
    </row>
    <row r="23" spans="2:38" ht="16.5" customHeight="1" x14ac:dyDescent="0.25">
      <c r="B23" s="52" t="s">
        <v>32</v>
      </c>
      <c r="C23" s="105">
        <f>rozpis_final_tisk!B118</f>
        <v>0</v>
      </c>
      <c r="D23" s="106">
        <f>rozpis_final_tisk!D118</f>
        <v>0</v>
      </c>
      <c r="E23" s="182" t="b">
        <f>IF(rozpis_final_tisk!E118&gt;0,rozpis_final_tisk!E118)</f>
        <v>0</v>
      </c>
      <c r="F23" s="107" t="b">
        <f>IF(rozpis_final_tisk!F118&gt;0,rozpis_final_tisk!F118)</f>
        <v>0</v>
      </c>
      <c r="G23" s="107" t="b">
        <f>IF(rozpis_final_tisk!G118&gt;0,rozpis_final_tisk!G118)</f>
        <v>0</v>
      </c>
      <c r="H23" s="107" t="b">
        <f>IF(rozpis_final_tisk!H118&gt;0,rozpis_final_tisk!H118)</f>
        <v>0</v>
      </c>
      <c r="I23" s="107" t="b">
        <f>IF(rozpis_final_tisk!I118&gt;0,rozpis_final_tisk!I118)</f>
        <v>0</v>
      </c>
      <c r="J23" s="107" t="b">
        <f>IF(rozpis_final_tisk!J118&gt;0,rozpis_final_tisk!J118)</f>
        <v>0</v>
      </c>
      <c r="K23" s="107" t="b">
        <f>IF(rozpis_final_tisk!K118&gt;0,rozpis_final_tisk!K118)</f>
        <v>0</v>
      </c>
      <c r="L23" s="107" t="b">
        <f>IF(rozpis_final_tisk!L118&gt;0,rozpis_final_tisk!L118)</f>
        <v>0</v>
      </c>
      <c r="M23" s="108" t="b">
        <f>IF(rozpis_final_tisk!M118&gt;0,rozpis_final_tisk!M118)</f>
        <v>0</v>
      </c>
      <c r="N23" s="245">
        <f t="shared" si="0"/>
        <v>0</v>
      </c>
      <c r="O23" s="246" t="str">
        <f t="shared" si="1"/>
        <v/>
      </c>
      <c r="P23" s="71"/>
      <c r="V23" s="116"/>
      <c r="W23" s="348"/>
      <c r="X23" s="349"/>
      <c r="Y23" s="349"/>
      <c r="Z23" s="349"/>
      <c r="AA23" s="350"/>
    </row>
    <row r="24" spans="2:38" ht="16.5" customHeight="1" x14ac:dyDescent="0.25">
      <c r="B24" s="52" t="s">
        <v>33</v>
      </c>
      <c r="C24" s="105">
        <f>rozpis_final_tisk!B117</f>
        <v>0</v>
      </c>
      <c r="D24" s="106">
        <f>rozpis_final_tisk!D117</f>
        <v>0</v>
      </c>
      <c r="E24" s="182" t="b">
        <f>IF(rozpis_final_tisk!E117&gt;0,rozpis_final_tisk!E117)</f>
        <v>0</v>
      </c>
      <c r="F24" s="107" t="b">
        <f>IF(rozpis_final_tisk!F117&gt;0,rozpis_final_tisk!F117)</f>
        <v>0</v>
      </c>
      <c r="G24" s="107" t="b">
        <f>IF(rozpis_final_tisk!G117&gt;0,rozpis_final_tisk!G117)</f>
        <v>0</v>
      </c>
      <c r="H24" s="107" t="b">
        <f>IF(rozpis_final_tisk!H117&gt;0,rozpis_final_tisk!H117)</f>
        <v>0</v>
      </c>
      <c r="I24" s="107" t="b">
        <f>IF(rozpis_final_tisk!I117&gt;0,rozpis_final_tisk!I117)</f>
        <v>0</v>
      </c>
      <c r="J24" s="107" t="b">
        <f>IF(rozpis_final_tisk!J117&gt;0,rozpis_final_tisk!J117)</f>
        <v>0</v>
      </c>
      <c r="K24" s="107" t="b">
        <f>IF(rozpis_final_tisk!K117&gt;0,rozpis_final_tisk!K117)</f>
        <v>0</v>
      </c>
      <c r="L24" s="107" t="b">
        <f>IF(rozpis_final_tisk!L117&gt;0,rozpis_final_tisk!L117)</f>
        <v>0</v>
      </c>
      <c r="M24" s="108" t="b">
        <f>IF(rozpis_final_tisk!M117&gt;0,rozpis_final_tisk!M117)</f>
        <v>0</v>
      </c>
      <c r="N24" s="245">
        <f t="shared" si="0"/>
        <v>0</v>
      </c>
      <c r="O24" s="246" t="str">
        <f t="shared" si="1"/>
        <v/>
      </c>
      <c r="P24" s="71"/>
      <c r="V24" s="116"/>
      <c r="W24" s="324" t="s">
        <v>136</v>
      </c>
      <c r="X24" s="324"/>
      <c r="Y24" s="324"/>
      <c r="Z24" s="324" t="s">
        <v>137</v>
      </c>
      <c r="AA24" s="324"/>
    </row>
    <row r="25" spans="2:38" ht="16.5" customHeight="1" x14ac:dyDescent="0.25">
      <c r="B25" s="52" t="s">
        <v>34</v>
      </c>
      <c r="C25" s="105">
        <f>rozpis_final_tisk!B116</f>
        <v>0</v>
      </c>
      <c r="D25" s="106">
        <f>rozpis_final_tisk!D116</f>
        <v>0</v>
      </c>
      <c r="E25" s="182" t="b">
        <f>IF(rozpis_final_tisk!E116&gt;0,rozpis_final_tisk!E116)</f>
        <v>0</v>
      </c>
      <c r="F25" s="107" t="b">
        <f>IF(rozpis_final_tisk!F116&gt;0,rozpis_final_tisk!F116)</f>
        <v>0</v>
      </c>
      <c r="G25" s="107" t="b">
        <f>IF(rozpis_final_tisk!G116&gt;0,rozpis_final_tisk!G116)</f>
        <v>0</v>
      </c>
      <c r="H25" s="107" t="b">
        <f>IF(rozpis_final_tisk!H116&gt;0,rozpis_final_tisk!H116)</f>
        <v>0</v>
      </c>
      <c r="I25" s="107" t="b">
        <f>IF(rozpis_final_tisk!I116&gt;0,rozpis_final_tisk!I116)</f>
        <v>0</v>
      </c>
      <c r="J25" s="107" t="b">
        <f>IF(rozpis_final_tisk!J116&gt;0,rozpis_final_tisk!J116)</f>
        <v>0</v>
      </c>
      <c r="K25" s="107" t="b">
        <f>IF(rozpis_final_tisk!K116&gt;0,rozpis_final_tisk!K116)</f>
        <v>0</v>
      </c>
      <c r="L25" s="107" t="b">
        <f>IF(rozpis_final_tisk!L116&gt;0,rozpis_final_tisk!L116)</f>
        <v>0</v>
      </c>
      <c r="M25" s="108" t="b">
        <f>IF(rozpis_final_tisk!M116&gt;0,rozpis_final_tisk!M116)</f>
        <v>0</v>
      </c>
      <c r="N25" s="245">
        <f t="shared" si="0"/>
        <v>0</v>
      </c>
      <c r="O25" s="246" t="str">
        <f t="shared" si="1"/>
        <v/>
      </c>
      <c r="P25" s="71"/>
      <c r="V25" s="116"/>
      <c r="W25" s="252"/>
      <c r="X25" s="250" t="str">
        <f t="array" aca="1" ref="X25" ca="1">INDEX(C48:C57,SUMPRODUCT((E48:M57=MIN(IF(E48:M57&lt;&gt;0,E48:M57,"")))*(IFERROR(O48:O57,"")=MIN(IFERROR(O48:O57,"")))*ROW(O48:O57))-47)</f>
        <v>Tereza</v>
      </c>
      <c r="Y25" s="253"/>
      <c r="Z25" s="355">
        <f ca="1">(MIN(AC48:AK57))</f>
        <v>99</v>
      </c>
      <c r="AA25" s="355"/>
      <c r="AL25" s="1" t="s">
        <v>169</v>
      </c>
    </row>
    <row r="26" spans="2:38" ht="16.5" customHeight="1" x14ac:dyDescent="0.25">
      <c r="B26" s="52" t="s">
        <v>36</v>
      </c>
      <c r="C26" s="105">
        <f>rozpis_final_tisk!B115</f>
        <v>0</v>
      </c>
      <c r="D26" s="106">
        <f>rozpis_final_tisk!D115</f>
        <v>0</v>
      </c>
      <c r="E26" s="182" t="b">
        <f>IF(rozpis_final_tisk!E115&gt;0,rozpis_final_tisk!E115)</f>
        <v>0</v>
      </c>
      <c r="F26" s="107" t="b">
        <f>IF(rozpis_final_tisk!F115&gt;0,rozpis_final_tisk!F115)</f>
        <v>0</v>
      </c>
      <c r="G26" s="107" t="b">
        <f>IF(rozpis_final_tisk!G115&gt;0,rozpis_final_tisk!G115)</f>
        <v>0</v>
      </c>
      <c r="H26" s="107" t="b">
        <f>IF(rozpis_final_tisk!H115&gt;0,rozpis_final_tisk!H115)</f>
        <v>0</v>
      </c>
      <c r="I26" s="107" t="b">
        <f>IF(rozpis_final_tisk!I115&gt;0,rozpis_final_tisk!I115)</f>
        <v>0</v>
      </c>
      <c r="J26" s="107" t="b">
        <f>IF(rozpis_final_tisk!J115&gt;0,rozpis_final_tisk!J115)</f>
        <v>0</v>
      </c>
      <c r="K26" s="107" t="b">
        <f>IF(rozpis_final_tisk!K115&gt;0,rozpis_final_tisk!K115)</f>
        <v>0</v>
      </c>
      <c r="L26" s="107" t="b">
        <f>IF(rozpis_final_tisk!L115&gt;0,rozpis_final_tisk!L115)</f>
        <v>0</v>
      </c>
      <c r="M26" s="108" t="b">
        <f>IF(rozpis_final_tisk!M115&gt;0,rozpis_final_tisk!M115)</f>
        <v>0</v>
      </c>
      <c r="N26" s="245">
        <f t="shared" si="0"/>
        <v>0</v>
      </c>
      <c r="O26" s="246" t="str">
        <f t="shared" si="1"/>
        <v/>
      </c>
      <c r="P26" s="71"/>
      <c r="V26" s="116"/>
      <c r="W26" s="323" t="str">
        <f>pozvánka_ceny!B69</f>
        <v>J. P. Chenet - medium dry 0,2 l</v>
      </c>
      <c r="X26" s="323"/>
      <c r="Y26" s="323"/>
      <c r="Z26" s="323"/>
      <c r="AA26" s="323"/>
    </row>
    <row r="27" spans="2:38" ht="16.5" customHeight="1" x14ac:dyDescent="0.25">
      <c r="B27" s="52" t="s">
        <v>37</v>
      </c>
      <c r="C27" s="105">
        <f>rozpis_final_tisk!B101</f>
        <v>0</v>
      </c>
      <c r="D27" s="106">
        <f>rozpis_final_tisk!D101</f>
        <v>0</v>
      </c>
      <c r="E27" s="182" t="b">
        <f>IF(rozpis_final_tisk!E101&gt;0,rozpis_final_tisk!E101)</f>
        <v>0</v>
      </c>
      <c r="F27" s="107" t="b">
        <f>IF(rozpis_final_tisk!F101&gt;0,rozpis_final_tisk!F101)</f>
        <v>0</v>
      </c>
      <c r="G27" s="107" t="b">
        <f>IF(rozpis_final_tisk!G101&gt;0,rozpis_final_tisk!G101)</f>
        <v>0</v>
      </c>
      <c r="H27" s="107" t="b">
        <f>IF(rozpis_final_tisk!H101&gt;0,rozpis_final_tisk!H101)</f>
        <v>0</v>
      </c>
      <c r="I27" s="107" t="b">
        <f>IF(rozpis_final_tisk!I101&gt;0,rozpis_final_tisk!I101)</f>
        <v>0</v>
      </c>
      <c r="J27" s="107" t="b">
        <f>IF(rozpis_final_tisk!J101&gt;0,rozpis_final_tisk!J101)</f>
        <v>0</v>
      </c>
      <c r="K27" s="107" t="b">
        <f>IF(rozpis_final_tisk!K101&gt;0,rozpis_final_tisk!K101)</f>
        <v>0</v>
      </c>
      <c r="L27" s="107" t="b">
        <f>IF(rozpis_final_tisk!L101&gt;0,rozpis_final_tisk!L101)</f>
        <v>0</v>
      </c>
      <c r="M27" s="108" t="b">
        <f>IF(rozpis_final_tisk!M101&gt;0,rozpis_final_tisk!M101)</f>
        <v>0</v>
      </c>
      <c r="N27" s="245">
        <f t="shared" si="0"/>
        <v>0</v>
      </c>
      <c r="O27" s="246" t="str">
        <f t="shared" si="1"/>
        <v/>
      </c>
      <c r="P27" s="71"/>
      <c r="V27" s="116"/>
      <c r="W27" s="117"/>
      <c r="X27" s="117"/>
      <c r="Y27" s="117"/>
      <c r="Z27" s="117"/>
      <c r="AA27" s="117"/>
    </row>
    <row r="28" spans="2:38" ht="16.5" customHeight="1" x14ac:dyDescent="0.25">
      <c r="B28" s="52" t="s">
        <v>38</v>
      </c>
      <c r="C28" s="105">
        <f>rozpis_final_tisk!B99</f>
        <v>0</v>
      </c>
      <c r="D28" s="106">
        <f>rozpis_final_tisk!D99</f>
        <v>0</v>
      </c>
      <c r="E28" s="182" t="b">
        <f>IF(rozpis_final_tisk!E99&gt;0,rozpis_final_tisk!E99)</f>
        <v>0</v>
      </c>
      <c r="F28" s="107" t="b">
        <f>IF(rozpis_final_tisk!F99&gt;0,rozpis_final_tisk!F99)</f>
        <v>0</v>
      </c>
      <c r="G28" s="107" t="b">
        <f>IF(rozpis_final_tisk!G99&gt;0,rozpis_final_tisk!G99)</f>
        <v>0</v>
      </c>
      <c r="H28" s="107" t="b">
        <f>IF(rozpis_final_tisk!H99&gt;0,rozpis_final_tisk!H99)</f>
        <v>0</v>
      </c>
      <c r="I28" s="107" t="b">
        <f>IF(rozpis_final_tisk!I99&gt;0,rozpis_final_tisk!I99)</f>
        <v>0</v>
      </c>
      <c r="J28" s="107" t="b">
        <f>IF(rozpis_final_tisk!J99&gt;0,rozpis_final_tisk!J99)</f>
        <v>0</v>
      </c>
      <c r="K28" s="107" t="b">
        <f>IF(rozpis_final_tisk!K99&gt;0,rozpis_final_tisk!K99)</f>
        <v>0</v>
      </c>
      <c r="L28" s="107" t="b">
        <f>IF(rozpis_final_tisk!L99&gt;0,rozpis_final_tisk!L99)</f>
        <v>0</v>
      </c>
      <c r="M28" s="108" t="b">
        <f>IF(rozpis_final_tisk!M99&gt;0,rozpis_final_tisk!M99)</f>
        <v>0</v>
      </c>
      <c r="N28" s="245">
        <f t="shared" si="0"/>
        <v>0</v>
      </c>
      <c r="O28" s="246" t="str">
        <f t="shared" si="1"/>
        <v/>
      </c>
      <c r="P28" s="71"/>
      <c r="V28" s="116"/>
    </row>
    <row r="29" spans="2:38" ht="16.5" customHeight="1" x14ac:dyDescent="0.25">
      <c r="B29" s="52" t="s">
        <v>39</v>
      </c>
      <c r="C29" s="105">
        <f>rozpis_final_tisk!B98</f>
        <v>0</v>
      </c>
      <c r="D29" s="106">
        <f>rozpis_final_tisk!D98</f>
        <v>0</v>
      </c>
      <c r="E29" s="182" t="b">
        <f>IF(rozpis_final_tisk!E98&gt;0,rozpis_final_tisk!E98)</f>
        <v>0</v>
      </c>
      <c r="F29" s="107" t="b">
        <f>IF(rozpis_final_tisk!F98&gt;0,rozpis_final_tisk!F98)</f>
        <v>0</v>
      </c>
      <c r="G29" s="107" t="b">
        <f>IF(rozpis_final_tisk!G98&gt;0,rozpis_final_tisk!G98)</f>
        <v>0</v>
      </c>
      <c r="H29" s="107" t="b">
        <f>IF(rozpis_final_tisk!H98&gt;0,rozpis_final_tisk!H98)</f>
        <v>0</v>
      </c>
      <c r="I29" s="107" t="b">
        <f>IF(rozpis_final_tisk!I98&gt;0,rozpis_final_tisk!I98)</f>
        <v>0</v>
      </c>
      <c r="J29" s="107" t="b">
        <f>IF(rozpis_final_tisk!J98&gt;0,rozpis_final_tisk!J98)</f>
        <v>0</v>
      </c>
      <c r="K29" s="107" t="b">
        <f>IF(rozpis_final_tisk!K98&gt;0,rozpis_final_tisk!K98)</f>
        <v>0</v>
      </c>
      <c r="L29" s="107" t="b">
        <f>IF(rozpis_final_tisk!L98&gt;0,rozpis_final_tisk!L98)</f>
        <v>0</v>
      </c>
      <c r="M29" s="108" t="b">
        <f>IF(rozpis_final_tisk!M98&gt;0,rozpis_final_tisk!M98)</f>
        <v>0</v>
      </c>
      <c r="N29" s="245">
        <f t="shared" si="0"/>
        <v>0</v>
      </c>
      <c r="O29" s="246" t="str">
        <f t="shared" si="1"/>
        <v/>
      </c>
      <c r="P29" s="71"/>
      <c r="V29" s="116"/>
      <c r="W29" s="324" t="s">
        <v>173</v>
      </c>
      <c r="X29" s="324"/>
      <c r="Y29" s="324"/>
      <c r="Z29" s="324"/>
      <c r="AA29" s="324"/>
      <c r="AB29" s="82"/>
    </row>
    <row r="30" spans="2:38" ht="16.5" customHeight="1" x14ac:dyDescent="0.25">
      <c r="B30" s="52" t="s">
        <v>41</v>
      </c>
      <c r="C30" s="105">
        <f>rozpis_final_tisk!B83</f>
        <v>0</v>
      </c>
      <c r="D30" s="106">
        <f>rozpis_final_tisk!D83</f>
        <v>0</v>
      </c>
      <c r="E30" s="182" t="b">
        <f>IF(rozpis_final_tisk!E83&gt;0,rozpis_final_tisk!E83)</f>
        <v>0</v>
      </c>
      <c r="F30" s="107" t="b">
        <f>IF(rozpis_final_tisk!F83&gt;0,rozpis_final_tisk!F83)</f>
        <v>0</v>
      </c>
      <c r="G30" s="107" t="b">
        <f>IF(rozpis_final_tisk!G83&gt;0,rozpis_final_tisk!G83)</f>
        <v>0</v>
      </c>
      <c r="H30" s="107" t="b">
        <f>IF(rozpis_final_tisk!H83&gt;0,rozpis_final_tisk!H83)</f>
        <v>0</v>
      </c>
      <c r="I30" s="107" t="b">
        <f>IF(rozpis_final_tisk!I83&gt;0,rozpis_final_tisk!I83)</f>
        <v>0</v>
      </c>
      <c r="J30" s="107" t="b">
        <f>IF(rozpis_final_tisk!J83&gt;0,rozpis_final_tisk!J83)</f>
        <v>0</v>
      </c>
      <c r="K30" s="107" t="b">
        <f>IF(rozpis_final_tisk!K83&gt;0,rozpis_final_tisk!K83)</f>
        <v>0</v>
      </c>
      <c r="L30" s="107" t="b">
        <f>IF(rozpis_final_tisk!L83&gt;0,rozpis_final_tisk!L83)</f>
        <v>0</v>
      </c>
      <c r="M30" s="108" t="b">
        <f>IF(rozpis_final_tisk!M83&gt;0,rozpis_final_tisk!M83)</f>
        <v>0</v>
      </c>
      <c r="N30" s="245">
        <f t="shared" si="0"/>
        <v>0</v>
      </c>
      <c r="O30" s="246" t="str">
        <f t="shared" si="1"/>
        <v/>
      </c>
      <c r="P30" s="71"/>
      <c r="V30" s="116"/>
      <c r="W30" s="324"/>
      <c r="X30" s="324"/>
      <c r="Y30" s="324"/>
      <c r="Z30" s="324"/>
      <c r="AA30" s="324"/>
      <c r="AB30" s="82"/>
    </row>
    <row r="31" spans="2:38" ht="16.5" customHeight="1" x14ac:dyDescent="0.25">
      <c r="B31" s="52" t="s">
        <v>43</v>
      </c>
      <c r="C31" s="105">
        <f>rozpis_final_tisk!B82</f>
        <v>0</v>
      </c>
      <c r="D31" s="106">
        <f>rozpis_final_tisk!D82</f>
        <v>0</v>
      </c>
      <c r="E31" s="182" t="b">
        <f>IF(rozpis_final_tisk!E82&gt;0,rozpis_final_tisk!E82)</f>
        <v>0</v>
      </c>
      <c r="F31" s="107" t="b">
        <f>IF(rozpis_final_tisk!F82&gt;0,rozpis_final_tisk!F82)</f>
        <v>0</v>
      </c>
      <c r="G31" s="107" t="b">
        <f>IF(rozpis_final_tisk!G82&gt;0,rozpis_final_tisk!G82)</f>
        <v>0</v>
      </c>
      <c r="H31" s="107" t="b">
        <f>IF(rozpis_final_tisk!H82&gt;0,rozpis_final_tisk!H82)</f>
        <v>0</v>
      </c>
      <c r="I31" s="107" t="b">
        <f>IF(rozpis_final_tisk!I82&gt;0,rozpis_final_tisk!I82)</f>
        <v>0</v>
      </c>
      <c r="J31" s="107" t="b">
        <f>IF(rozpis_final_tisk!J82&gt;0,rozpis_final_tisk!J82)</f>
        <v>0</v>
      </c>
      <c r="K31" s="107" t="b">
        <f>IF(rozpis_final_tisk!K82&gt;0,rozpis_final_tisk!K82)</f>
        <v>0</v>
      </c>
      <c r="L31" s="107" t="b">
        <f>IF(rozpis_final_tisk!L82&gt;0,rozpis_final_tisk!L82)</f>
        <v>0</v>
      </c>
      <c r="M31" s="108" t="b">
        <f>IF(rozpis_final_tisk!M82&gt;0,rozpis_final_tisk!M82)</f>
        <v>0</v>
      </c>
      <c r="N31" s="245">
        <f t="shared" si="0"/>
        <v>0</v>
      </c>
      <c r="O31" s="246" t="str">
        <f t="shared" si="1"/>
        <v/>
      </c>
      <c r="P31" s="71"/>
      <c r="V31" s="116"/>
      <c r="W31" s="324" t="s">
        <v>136</v>
      </c>
      <c r="X31" s="324"/>
      <c r="Y31" s="324"/>
      <c r="Z31" s="324" t="s">
        <v>137</v>
      </c>
      <c r="AA31" s="324"/>
      <c r="AB31" s="82"/>
    </row>
    <row r="32" spans="2:38" ht="16.5" customHeight="1" x14ac:dyDescent="0.25">
      <c r="B32" s="52" t="s">
        <v>44</v>
      </c>
      <c r="C32" s="105">
        <f>rozpis_final_tisk!B81</f>
        <v>0</v>
      </c>
      <c r="D32" s="106">
        <f>rozpis_final_tisk!D81</f>
        <v>0</v>
      </c>
      <c r="E32" s="182" t="b">
        <f>IF(rozpis_final_tisk!E81&gt;0,rozpis_final_tisk!E81)</f>
        <v>0</v>
      </c>
      <c r="F32" s="107" t="b">
        <f>IF(rozpis_final_tisk!F81&gt;0,rozpis_final_tisk!F81)</f>
        <v>0</v>
      </c>
      <c r="G32" s="107" t="b">
        <f>IF(rozpis_final_tisk!G81&gt;0,rozpis_final_tisk!G81)</f>
        <v>0</v>
      </c>
      <c r="H32" s="107" t="b">
        <f>IF(rozpis_final_tisk!H81&gt;0,rozpis_final_tisk!H81)</f>
        <v>0</v>
      </c>
      <c r="I32" s="107" t="b">
        <f>IF(rozpis_final_tisk!I81&gt;0,rozpis_final_tisk!I81)</f>
        <v>0</v>
      </c>
      <c r="J32" s="107" t="b">
        <f>IF(rozpis_final_tisk!J81&gt;0,rozpis_final_tisk!J81)</f>
        <v>0</v>
      </c>
      <c r="K32" s="107" t="b">
        <f>IF(rozpis_final_tisk!K81&gt;0,rozpis_final_tisk!K81)</f>
        <v>0</v>
      </c>
      <c r="L32" s="107" t="b">
        <f>IF(rozpis_final_tisk!L81&gt;0,rozpis_final_tisk!L81)</f>
        <v>0</v>
      </c>
      <c r="M32" s="108" t="b">
        <f>IF(rozpis_final_tisk!M81&gt;0,rozpis_final_tisk!M81)</f>
        <v>0</v>
      </c>
      <c r="N32" s="245">
        <f t="shared" si="0"/>
        <v>0</v>
      </c>
      <c r="O32" s="246" t="str">
        <f t="shared" si="1"/>
        <v/>
      </c>
      <c r="P32" s="71"/>
      <c r="V32" s="116"/>
      <c r="W32" s="252"/>
      <c r="X32" s="254" t="str">
        <f t="array" aca="1" ref="X32" ca="1">INDEX(AM64:AM85,SUMPRODUCT((AN64:AW85=MIN(IF(AN64:AW85&lt;&gt;0,AN64:AW85,"")))*(IFERROR(AY64:AY85,"")=MIN(IFERROR(AY64:AY85,"")))*ROW(AY64:AY85))-63)</f>
        <v>Jarda</v>
      </c>
      <c r="Y32" s="253"/>
      <c r="Z32" s="355">
        <f ca="1">(MIN(AC64:AK75,AC82:AK91))</f>
        <v>101</v>
      </c>
      <c r="AA32" s="355"/>
      <c r="AB32" s="82"/>
      <c r="AL32" s="77" t="s">
        <v>171</v>
      </c>
    </row>
    <row r="33" spans="2:37" ht="16.5" customHeight="1" x14ac:dyDescent="0.25">
      <c r="B33" s="52" t="s">
        <v>45</v>
      </c>
      <c r="C33" s="105">
        <f>rozpis_final_tisk!B66</f>
        <v>0</v>
      </c>
      <c r="D33" s="106">
        <f>rozpis_final_tisk!D66</f>
        <v>0</v>
      </c>
      <c r="E33" s="182" t="b">
        <f>IF(rozpis_final_tisk!E66&gt;0,rozpis_final_tisk!E66)</f>
        <v>0</v>
      </c>
      <c r="F33" s="107" t="b">
        <f>IF(rozpis_final_tisk!F66&gt;0,rozpis_final_tisk!F66)</f>
        <v>0</v>
      </c>
      <c r="G33" s="107" t="b">
        <f>IF(rozpis_final_tisk!G66&gt;0,rozpis_final_tisk!G66)</f>
        <v>0</v>
      </c>
      <c r="H33" s="107" t="b">
        <f>IF(rozpis_final_tisk!H66&gt;0,rozpis_final_tisk!H66)</f>
        <v>0</v>
      </c>
      <c r="I33" s="107" t="b">
        <f>IF(rozpis_final_tisk!I66&gt;0,rozpis_final_tisk!I66)</f>
        <v>0</v>
      </c>
      <c r="J33" s="107" t="b">
        <f>IF(rozpis_final_tisk!J66&gt;0,rozpis_final_tisk!J66)</f>
        <v>0</v>
      </c>
      <c r="K33" s="107" t="b">
        <f>IF(rozpis_final_tisk!K66&gt;0,rozpis_final_tisk!K66)</f>
        <v>0</v>
      </c>
      <c r="L33" s="107" t="b">
        <f>IF(rozpis_final_tisk!L66&gt;0,rozpis_final_tisk!L66)</f>
        <v>0</v>
      </c>
      <c r="M33" s="108" t="b">
        <f>IF(rozpis_final_tisk!M66&gt;0,rozpis_final_tisk!M66)</f>
        <v>0</v>
      </c>
      <c r="N33" s="245">
        <f t="shared" si="0"/>
        <v>0</v>
      </c>
      <c r="O33" s="246" t="str">
        <f t="shared" si="1"/>
        <v/>
      </c>
      <c r="P33" s="71"/>
      <c r="V33" s="116"/>
      <c r="W33" s="323" t="str">
        <f>pozvánka_ceny!B71</f>
        <v>J. P. Chenet - brut 0,2 l</v>
      </c>
      <c r="X33" s="323"/>
      <c r="Y33" s="323"/>
      <c r="Z33" s="323"/>
      <c r="AA33" s="323"/>
      <c r="AB33" s="82"/>
    </row>
    <row r="34" spans="2:37" ht="16.5" customHeight="1" x14ac:dyDescent="0.25">
      <c r="B34" s="52" t="s">
        <v>46</v>
      </c>
      <c r="C34" s="105">
        <f>rozpis_final_tisk!B65</f>
        <v>0</v>
      </c>
      <c r="D34" s="106">
        <f>rozpis_final_tisk!D65</f>
        <v>0</v>
      </c>
      <c r="E34" s="182" t="b">
        <f>IF(rozpis_final_tisk!E65&gt;0,rozpis_final_tisk!E65)</f>
        <v>0</v>
      </c>
      <c r="F34" s="107" t="b">
        <f>IF(rozpis_final_tisk!F65&gt;0,rozpis_final_tisk!F65)</f>
        <v>0</v>
      </c>
      <c r="G34" s="107" t="b">
        <f>IF(rozpis_final_tisk!G65&gt;0,rozpis_final_tisk!G65)</f>
        <v>0</v>
      </c>
      <c r="H34" s="107" t="b">
        <f>IF(rozpis_final_tisk!H65&gt;0,rozpis_final_tisk!H65)</f>
        <v>0</v>
      </c>
      <c r="I34" s="107" t="b">
        <f>IF(rozpis_final_tisk!I65&gt;0,rozpis_final_tisk!I65)</f>
        <v>0</v>
      </c>
      <c r="J34" s="107" t="b">
        <f>IF(rozpis_final_tisk!J65&gt;0,rozpis_final_tisk!J65)</f>
        <v>0</v>
      </c>
      <c r="K34" s="107" t="b">
        <f>IF(rozpis_final_tisk!K65&gt;0,rozpis_final_tisk!K65)</f>
        <v>0</v>
      </c>
      <c r="L34" s="107" t="b">
        <f>IF(rozpis_final_tisk!L65&gt;0,rozpis_final_tisk!L65)</f>
        <v>0</v>
      </c>
      <c r="M34" s="108" t="b">
        <f>IF(rozpis_final_tisk!M65&gt;0,rozpis_final_tisk!M65)</f>
        <v>0</v>
      </c>
      <c r="N34" s="245">
        <f t="shared" si="0"/>
        <v>0</v>
      </c>
      <c r="O34" s="246" t="str">
        <f t="shared" si="1"/>
        <v/>
      </c>
      <c r="P34" s="71"/>
      <c r="V34" s="116"/>
    </row>
    <row r="35" spans="2:37" ht="16.5" customHeight="1" x14ac:dyDescent="0.25">
      <c r="B35" s="52" t="s">
        <v>47</v>
      </c>
      <c r="C35" s="105">
        <f>rozpis_final_tisk!B64</f>
        <v>0</v>
      </c>
      <c r="D35" s="106">
        <f>rozpis_final_tisk!D64</f>
        <v>0</v>
      </c>
      <c r="E35" s="182" t="b">
        <f>IF(rozpis_final_tisk!E64&gt;0,rozpis_final_tisk!E64)</f>
        <v>0</v>
      </c>
      <c r="F35" s="107" t="b">
        <f>IF(rozpis_final_tisk!F64&gt;0,rozpis_final_tisk!F64)</f>
        <v>0</v>
      </c>
      <c r="G35" s="107" t="b">
        <f>IF(rozpis_final_tisk!G64&gt;0,rozpis_final_tisk!G64)</f>
        <v>0</v>
      </c>
      <c r="H35" s="107" t="b">
        <f>IF(rozpis_final_tisk!H64&gt;0,rozpis_final_tisk!H64)</f>
        <v>0</v>
      </c>
      <c r="I35" s="107" t="b">
        <f>IF(rozpis_final_tisk!I64&gt;0,rozpis_final_tisk!I64)</f>
        <v>0</v>
      </c>
      <c r="J35" s="107" t="b">
        <f>IF(rozpis_final_tisk!J64&gt;0,rozpis_final_tisk!J64)</f>
        <v>0</v>
      </c>
      <c r="K35" s="107" t="b">
        <f>IF(rozpis_final_tisk!K64&gt;0,rozpis_final_tisk!K64)</f>
        <v>0</v>
      </c>
      <c r="L35" s="107" t="b">
        <f>IF(rozpis_final_tisk!L64&gt;0,rozpis_final_tisk!L64)</f>
        <v>0</v>
      </c>
      <c r="M35" s="108" t="b">
        <f>IF(rozpis_final_tisk!M64&gt;0,rozpis_final_tisk!M64)</f>
        <v>0</v>
      </c>
      <c r="N35" s="245">
        <f t="shared" si="0"/>
        <v>0</v>
      </c>
      <c r="O35" s="246" t="str">
        <f t="shared" si="1"/>
        <v/>
      </c>
      <c r="P35" s="71"/>
      <c r="V35" s="116"/>
    </row>
    <row r="36" spans="2:37" ht="16.5" customHeight="1" x14ac:dyDescent="0.25">
      <c r="B36" s="52" t="s">
        <v>49</v>
      </c>
      <c r="C36" s="105">
        <f>rozpis_final_tisk!B63</f>
        <v>0</v>
      </c>
      <c r="D36" s="106">
        <f>rozpis_final_tisk!D63</f>
        <v>0</v>
      </c>
      <c r="E36" s="182" t="b">
        <f>IF(rozpis_final_tisk!E63&gt;0,rozpis_final_tisk!E63)</f>
        <v>0</v>
      </c>
      <c r="F36" s="107" t="b">
        <f>IF(rozpis_final_tisk!F63&gt;0,rozpis_final_tisk!F63)</f>
        <v>0</v>
      </c>
      <c r="G36" s="107" t="b">
        <f>IF(rozpis_final_tisk!G63&gt;0,rozpis_final_tisk!G63)</f>
        <v>0</v>
      </c>
      <c r="H36" s="107" t="b">
        <f>IF(rozpis_final_tisk!H63&gt;0,rozpis_final_tisk!H63)</f>
        <v>0</v>
      </c>
      <c r="I36" s="107" t="b">
        <f>IF(rozpis_final_tisk!I63&gt;0,rozpis_final_tisk!I63)</f>
        <v>0</v>
      </c>
      <c r="J36" s="107" t="b">
        <f>IF(rozpis_final_tisk!J63&gt;0,rozpis_final_tisk!J63)</f>
        <v>0</v>
      </c>
      <c r="K36" s="107" t="b">
        <f>IF(rozpis_final_tisk!K63&gt;0,rozpis_final_tisk!K63)</f>
        <v>0</v>
      </c>
      <c r="L36" s="107" t="b">
        <f>IF(rozpis_final_tisk!L63&gt;0,rozpis_final_tisk!L63)</f>
        <v>0</v>
      </c>
      <c r="M36" s="108" t="b">
        <f>IF(rozpis_final_tisk!M63&gt;0,rozpis_final_tisk!M63)</f>
        <v>0</v>
      </c>
      <c r="N36" s="245">
        <f t="shared" si="0"/>
        <v>0</v>
      </c>
      <c r="O36" s="246" t="str">
        <f t="shared" si="1"/>
        <v/>
      </c>
      <c r="P36" s="71"/>
      <c r="V36" s="116"/>
    </row>
    <row r="37" spans="2:37" ht="16.5" customHeight="1" x14ac:dyDescent="0.25">
      <c r="B37" s="52" t="s">
        <v>50</v>
      </c>
      <c r="C37" s="105">
        <f>rozpis_final_tisk!B48</f>
        <v>0</v>
      </c>
      <c r="D37" s="106">
        <f>rozpis_final_tisk!D48</f>
        <v>0</v>
      </c>
      <c r="E37" s="182" t="b">
        <f>IF(rozpis_final_tisk!E48&gt;0,rozpis_final_tisk!E48)</f>
        <v>0</v>
      </c>
      <c r="F37" s="107" t="b">
        <f>IF(rozpis_final_tisk!F48&gt;0,rozpis_final_tisk!F48)</f>
        <v>0</v>
      </c>
      <c r="G37" s="107" t="b">
        <f>IF(rozpis_final_tisk!G48&gt;0,rozpis_final_tisk!G48)</f>
        <v>0</v>
      </c>
      <c r="H37" s="107" t="b">
        <f>IF(rozpis_final_tisk!H48&gt;0,rozpis_final_tisk!H48)</f>
        <v>0</v>
      </c>
      <c r="I37" s="107" t="b">
        <f>IF(rozpis_final_tisk!I48&gt;0,rozpis_final_tisk!I48)</f>
        <v>0</v>
      </c>
      <c r="J37" s="107" t="b">
        <f>IF(rozpis_final_tisk!J48&gt;0,rozpis_final_tisk!J48)</f>
        <v>0</v>
      </c>
      <c r="K37" s="107" t="b">
        <f>IF(rozpis_final_tisk!K48&gt;0,rozpis_final_tisk!K48)</f>
        <v>0</v>
      </c>
      <c r="L37" s="107" t="b">
        <f>IF(rozpis_final_tisk!L48&gt;0,rozpis_final_tisk!L48)</f>
        <v>0</v>
      </c>
      <c r="M37" s="108" t="b">
        <f>IF(rozpis_final_tisk!M48&gt;0,rozpis_final_tisk!M48)</f>
        <v>0</v>
      </c>
      <c r="N37" s="245">
        <f t="shared" si="0"/>
        <v>0</v>
      </c>
      <c r="O37" s="246" t="str">
        <f t="shared" si="1"/>
        <v/>
      </c>
      <c r="P37" s="71"/>
      <c r="V37" s="116"/>
    </row>
    <row r="38" spans="2:37" ht="16.5" customHeight="1" x14ac:dyDescent="0.25">
      <c r="B38" s="52" t="s">
        <v>51</v>
      </c>
      <c r="C38" s="105">
        <f>rozpis_final_tisk!B47</f>
        <v>0</v>
      </c>
      <c r="D38" s="106">
        <f>rozpis_final_tisk!D47</f>
        <v>0</v>
      </c>
      <c r="E38" s="182" t="b">
        <f>IF(rozpis_final_tisk!E47&gt;0,rozpis_final_tisk!E47)</f>
        <v>0</v>
      </c>
      <c r="F38" s="107" t="b">
        <f>IF(rozpis_final_tisk!F47&gt;0,rozpis_final_tisk!F47)</f>
        <v>0</v>
      </c>
      <c r="G38" s="107" t="b">
        <f>IF(rozpis_final_tisk!G47&gt;0,rozpis_final_tisk!G47)</f>
        <v>0</v>
      </c>
      <c r="H38" s="107" t="b">
        <f>IF(rozpis_final_tisk!H47&gt;0,rozpis_final_tisk!H47)</f>
        <v>0</v>
      </c>
      <c r="I38" s="107" t="b">
        <f>IF(rozpis_final_tisk!I47&gt;0,rozpis_final_tisk!I47)</f>
        <v>0</v>
      </c>
      <c r="J38" s="107" t="b">
        <f>IF(rozpis_final_tisk!J47&gt;0,rozpis_final_tisk!J47)</f>
        <v>0</v>
      </c>
      <c r="K38" s="107" t="b">
        <f>IF(rozpis_final_tisk!K47&gt;0,rozpis_final_tisk!K47)</f>
        <v>0</v>
      </c>
      <c r="L38" s="107" t="b">
        <f>IF(rozpis_final_tisk!L47&gt;0,rozpis_final_tisk!L47)</f>
        <v>0</v>
      </c>
      <c r="M38" s="108" t="b">
        <f>IF(rozpis_final_tisk!M47&gt;0,rozpis_final_tisk!M47)</f>
        <v>0</v>
      </c>
      <c r="N38" s="245">
        <f t="shared" si="0"/>
        <v>0</v>
      </c>
      <c r="O38" s="246" t="str">
        <f t="shared" si="1"/>
        <v/>
      </c>
      <c r="P38" s="71"/>
      <c r="V38" s="116"/>
    </row>
    <row r="39" spans="2:37" ht="16.5" customHeight="1" x14ac:dyDescent="0.25">
      <c r="B39" s="52" t="s">
        <v>52</v>
      </c>
      <c r="C39" s="105">
        <f>rozpis_final_tisk!B46</f>
        <v>0</v>
      </c>
      <c r="D39" s="106">
        <f>rozpis_final_tisk!D46</f>
        <v>0</v>
      </c>
      <c r="E39" s="182" t="b">
        <f>IF(rozpis_final_tisk!E46&gt;0,rozpis_final_tisk!E46)</f>
        <v>0</v>
      </c>
      <c r="F39" s="107" t="b">
        <f>IF(rozpis_final_tisk!F46&gt;0,rozpis_final_tisk!F46)</f>
        <v>0</v>
      </c>
      <c r="G39" s="107" t="b">
        <f>IF(rozpis_final_tisk!G46&gt;0,rozpis_final_tisk!G46)</f>
        <v>0</v>
      </c>
      <c r="H39" s="107" t="b">
        <f>IF(rozpis_final_tisk!H46&gt;0,rozpis_final_tisk!H46)</f>
        <v>0</v>
      </c>
      <c r="I39" s="107" t="b">
        <f>IF(rozpis_final_tisk!I46&gt;0,rozpis_final_tisk!I46)</f>
        <v>0</v>
      </c>
      <c r="J39" s="107" t="b">
        <f>IF(rozpis_final_tisk!J46&gt;0,rozpis_final_tisk!J46)</f>
        <v>0</v>
      </c>
      <c r="K39" s="107" t="b">
        <f>IF(rozpis_final_tisk!K46&gt;0,rozpis_final_tisk!K46)</f>
        <v>0</v>
      </c>
      <c r="L39" s="107" t="b">
        <f>IF(rozpis_final_tisk!L46&gt;0,rozpis_final_tisk!L46)</f>
        <v>0</v>
      </c>
      <c r="M39" s="108" t="b">
        <f>IF(rozpis_final_tisk!M46&gt;0,rozpis_final_tisk!M46)</f>
        <v>0</v>
      </c>
      <c r="N39" s="245">
        <f t="shared" si="0"/>
        <v>0</v>
      </c>
      <c r="O39" s="246" t="str">
        <f t="shared" si="1"/>
        <v/>
      </c>
      <c r="P39" s="71"/>
      <c r="V39" s="116"/>
    </row>
    <row r="40" spans="2:37" ht="16.5" customHeight="1" x14ac:dyDescent="0.25">
      <c r="B40" s="52" t="s">
        <v>88</v>
      </c>
      <c r="C40" s="105">
        <f>rozpis_final_tisk!B31</f>
        <v>0</v>
      </c>
      <c r="D40" s="106">
        <f>rozpis_final_tisk!D31</f>
        <v>0</v>
      </c>
      <c r="E40" s="182" t="b">
        <f>IF(rozpis_final_tisk!E31&gt;0,rozpis_final_tisk!E31)</f>
        <v>0</v>
      </c>
      <c r="F40" s="107" t="b">
        <f>IF(rozpis_final_tisk!F31&gt;0,rozpis_final_tisk!F31)</f>
        <v>0</v>
      </c>
      <c r="G40" s="107" t="b">
        <f>IF(rozpis_final_tisk!G31&gt;0,rozpis_final_tisk!G31)</f>
        <v>0</v>
      </c>
      <c r="H40" s="107" t="b">
        <f>IF(rozpis_final_tisk!H31&gt;0,rozpis_final_tisk!H31)</f>
        <v>0</v>
      </c>
      <c r="I40" s="107" t="b">
        <f>IF(rozpis_final_tisk!I31&gt;0,rozpis_final_tisk!I31)</f>
        <v>0</v>
      </c>
      <c r="J40" s="107" t="b">
        <f>IF(rozpis_final_tisk!J31&gt;0,rozpis_final_tisk!J31)</f>
        <v>0</v>
      </c>
      <c r="K40" s="107" t="b">
        <f>IF(rozpis_final_tisk!K31&gt;0,rozpis_final_tisk!K31)</f>
        <v>0</v>
      </c>
      <c r="L40" s="107" t="b">
        <f>IF(rozpis_final_tisk!L31&gt;0,rozpis_final_tisk!L31)</f>
        <v>0</v>
      </c>
      <c r="M40" s="108" t="b">
        <f>IF(rozpis_final_tisk!M31&gt;0,rozpis_final_tisk!M31)</f>
        <v>0</v>
      </c>
      <c r="N40" s="245">
        <f t="shared" si="0"/>
        <v>0</v>
      </c>
      <c r="O40" s="246" t="str">
        <f t="shared" si="1"/>
        <v/>
      </c>
      <c r="P40" s="71"/>
      <c r="V40" s="116"/>
    </row>
    <row r="41" spans="2:37" ht="16.5" customHeight="1" thickBot="1" x14ac:dyDescent="0.3">
      <c r="B41" s="53" t="s">
        <v>89</v>
      </c>
      <c r="C41" s="109">
        <f>rozpis_final_tisk!B30</f>
        <v>0</v>
      </c>
      <c r="D41" s="110">
        <f>rozpis_final_tisk!D30</f>
        <v>0</v>
      </c>
      <c r="E41" s="182" t="b">
        <f>IF(rozpis_final_tisk!E30&gt;0,rozpis_final_tisk!E30)</f>
        <v>0</v>
      </c>
      <c r="F41" s="107" t="b">
        <f>IF(rozpis_final_tisk!F30&gt;0,rozpis_final_tisk!F30)</f>
        <v>0</v>
      </c>
      <c r="G41" s="107" t="b">
        <f>IF(rozpis_final_tisk!G30&gt;0,rozpis_final_tisk!G30)</f>
        <v>0</v>
      </c>
      <c r="H41" s="107" t="b">
        <f>IF(rozpis_final_tisk!H30&gt;0,rozpis_final_tisk!H30)</f>
        <v>0</v>
      </c>
      <c r="I41" s="107" t="b">
        <f>IF(rozpis_final_tisk!I30&gt;0,rozpis_final_tisk!I30)</f>
        <v>0</v>
      </c>
      <c r="J41" s="107" t="b">
        <f>IF(rozpis_final_tisk!J30&gt;0,rozpis_final_tisk!J30)</f>
        <v>0</v>
      </c>
      <c r="K41" s="107" t="b">
        <f>IF(rozpis_final_tisk!K30&gt;0,rozpis_final_tisk!K30)</f>
        <v>0</v>
      </c>
      <c r="L41" s="107" t="b">
        <f>IF(rozpis_final_tisk!L30&gt;0,rozpis_final_tisk!L30)</f>
        <v>0</v>
      </c>
      <c r="M41" s="108" t="b">
        <f>IF(rozpis_final_tisk!M30&gt;0,rozpis_final_tisk!M30)</f>
        <v>0</v>
      </c>
      <c r="N41" s="245">
        <f t="shared" si="0"/>
        <v>0</v>
      </c>
      <c r="O41" s="246" t="str">
        <f t="shared" si="1"/>
        <v/>
      </c>
      <c r="P41" s="71"/>
      <c r="V41" s="116"/>
    </row>
    <row r="42" spans="2:37" ht="16.5" customHeight="1" x14ac:dyDescent="0.25">
      <c r="B42" s="340" t="s">
        <v>158</v>
      </c>
      <c r="C42" s="341"/>
      <c r="D42" s="162"/>
      <c r="E42" s="170">
        <f t="shared" ref="E42:N42" si="2">SUM(E10:E41)</f>
        <v>454</v>
      </c>
      <c r="F42" s="163">
        <f t="shared" si="2"/>
        <v>683</v>
      </c>
      <c r="G42" s="163">
        <f t="shared" si="2"/>
        <v>531</v>
      </c>
      <c r="H42" s="163">
        <f t="shared" si="2"/>
        <v>0</v>
      </c>
      <c r="I42" s="163">
        <f t="shared" si="2"/>
        <v>0</v>
      </c>
      <c r="J42" s="163">
        <f t="shared" si="2"/>
        <v>0</v>
      </c>
      <c r="K42" s="163">
        <f t="shared" si="2"/>
        <v>0</v>
      </c>
      <c r="L42" s="163">
        <f t="shared" si="2"/>
        <v>0</v>
      </c>
      <c r="M42" s="164">
        <f t="shared" si="2"/>
        <v>0</v>
      </c>
      <c r="N42" s="172">
        <f t="shared" si="2"/>
        <v>1668</v>
      </c>
      <c r="O42" s="165"/>
      <c r="P42" s="71"/>
      <c r="V42" s="116"/>
    </row>
    <row r="43" spans="2:37" ht="16.5" customHeight="1" thickBot="1" x14ac:dyDescent="0.3">
      <c r="B43" s="342" t="s">
        <v>157</v>
      </c>
      <c r="C43" s="343"/>
      <c r="D43" s="166"/>
      <c r="E43" s="171">
        <f t="shared" ref="E43:M43" si="3">IFERROR(AVERAGE(E10:E41),"")</f>
        <v>113.5</v>
      </c>
      <c r="F43" s="167">
        <f t="shared" si="3"/>
        <v>170.75</v>
      </c>
      <c r="G43" s="167">
        <f t="shared" si="3"/>
        <v>132.75</v>
      </c>
      <c r="H43" s="167" t="str">
        <f t="shared" si="3"/>
        <v/>
      </c>
      <c r="I43" s="167" t="str">
        <f t="shared" si="3"/>
        <v/>
      </c>
      <c r="J43" s="167" t="str">
        <f t="shared" si="3"/>
        <v/>
      </c>
      <c r="K43" s="167" t="str">
        <f t="shared" si="3"/>
        <v/>
      </c>
      <c r="L43" s="167" t="str">
        <f t="shared" si="3"/>
        <v/>
      </c>
      <c r="M43" s="168" t="str">
        <f t="shared" si="3"/>
        <v/>
      </c>
      <c r="N43" s="169"/>
      <c r="O43" s="186">
        <f>IF(N42="","",AVERAGE(E10:M41))</f>
        <v>139</v>
      </c>
      <c r="P43" s="71"/>
      <c r="V43" s="116"/>
    </row>
    <row r="44" spans="2:37" x14ac:dyDescent="0.25">
      <c r="V44" s="116"/>
      <c r="AC44" s="322" t="s">
        <v>163</v>
      </c>
      <c r="AD44" s="322"/>
      <c r="AE44" s="322"/>
      <c r="AF44" s="322"/>
      <c r="AG44" s="322"/>
      <c r="AH44" s="322"/>
      <c r="AI44" s="322"/>
      <c r="AJ44" s="322"/>
      <c r="AK44" s="322"/>
    </row>
    <row r="45" spans="2:37" ht="16.5" thickBot="1" x14ac:dyDescent="0.3">
      <c r="V45" s="116"/>
      <c r="AC45" s="322"/>
      <c r="AD45" s="322"/>
      <c r="AE45" s="322"/>
      <c r="AF45" s="322"/>
      <c r="AG45" s="322"/>
      <c r="AH45" s="322"/>
      <c r="AI45" s="322"/>
      <c r="AJ45" s="322"/>
      <c r="AK45" s="322"/>
    </row>
    <row r="46" spans="2:37" ht="22.5" customHeight="1" thickTop="1" thickBot="1" x14ac:dyDescent="0.3">
      <c r="B46" s="331" t="s">
        <v>128</v>
      </c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3"/>
      <c r="Q46" s="324" t="s">
        <v>130</v>
      </c>
      <c r="R46" s="325"/>
      <c r="S46" s="325"/>
      <c r="T46" s="325"/>
      <c r="U46" s="325"/>
      <c r="V46" s="116"/>
      <c r="X46" s="251"/>
    </row>
    <row r="47" spans="2:37" ht="22.5" customHeight="1" thickTop="1" thickBot="1" x14ac:dyDescent="0.3">
      <c r="B47" s="72" t="s">
        <v>87</v>
      </c>
      <c r="C47" s="204" t="s">
        <v>70</v>
      </c>
      <c r="D47" s="98" t="s">
        <v>82</v>
      </c>
      <c r="E47" s="187" t="s">
        <v>64</v>
      </c>
      <c r="F47" s="188" t="s">
        <v>65</v>
      </c>
      <c r="G47" s="188" t="s">
        <v>66</v>
      </c>
      <c r="H47" s="188" t="s">
        <v>67</v>
      </c>
      <c r="I47" s="188" t="s">
        <v>68</v>
      </c>
      <c r="J47" s="189" t="s">
        <v>69</v>
      </c>
      <c r="K47" s="189" t="s">
        <v>152</v>
      </c>
      <c r="L47" s="189" t="s">
        <v>153</v>
      </c>
      <c r="M47" s="190" t="s">
        <v>156</v>
      </c>
      <c r="N47" s="243" t="s">
        <v>71</v>
      </c>
      <c r="O47" s="244" t="s">
        <v>72</v>
      </c>
      <c r="Q47" s="325"/>
      <c r="R47" s="325"/>
      <c r="S47" s="325"/>
      <c r="T47" s="325"/>
      <c r="U47" s="325"/>
      <c r="V47" s="116"/>
    </row>
    <row r="48" spans="2:37" ht="16.5" customHeight="1" thickBot="1" x14ac:dyDescent="0.3">
      <c r="B48" s="200" t="s">
        <v>13</v>
      </c>
      <c r="C48" s="199" t="str">
        <f t="array" aca="1" ref="C48" ca="1">INDIRECT("C"&amp;SMALL(IF($D$10:$D$41=$D48,ROW($D$10:$D$41),""),ROW()-47))</f>
        <v>Dana</v>
      </c>
      <c r="D48" s="203" t="s">
        <v>83</v>
      </c>
      <c r="E48" s="193">
        <f t="array" aca="1" ref="E48" ca="1">N(INDIRECT("E"&amp;SMALL(IF($D$10:$D$41=$D48,ROW($D$10:$D$41),""),ROW()-47)))</f>
        <v>99</v>
      </c>
      <c r="F48" s="210">
        <f t="array" aca="1" ref="F48" ca="1">N(INDIRECT("F"&amp;SMALL(IF($D$10:$D$41=$D48,ROW($D$10:$D$41),""),ROW()-47)))</f>
        <v>158</v>
      </c>
      <c r="G48" s="194">
        <f t="array" aca="1" ref="G48" ca="1">N(INDIRECT("G"&amp;SMALL(IF($D$10:$D$41=$D48,ROW($D$10:$D$41),""),ROW()-47)))</f>
        <v>142</v>
      </c>
      <c r="H48" s="194">
        <f t="array" aca="1" ref="H48" ca="1">N(INDIRECT("H"&amp;SMALL(IF($D$10:$D$41=$D48,ROW($D$10:$D$41),""),ROW()-47)))</f>
        <v>0</v>
      </c>
      <c r="I48" s="194">
        <f t="array" aca="1" ref="I48" ca="1">N(INDIRECT("I"&amp;SMALL(IF($D$10:$D$41=$D48,ROW($D$10:$D$41),""),ROW()-47)))</f>
        <v>0</v>
      </c>
      <c r="J48" s="194">
        <f t="array" aca="1" ref="J48" ca="1">N(INDIRECT("J"&amp;SMALL(IF($D$10:$D$41=$D48,ROW($D$10:$D$41),""),ROW()-47)))</f>
        <v>0</v>
      </c>
      <c r="K48" s="194">
        <f t="array" aca="1" ref="K48" ca="1">N(INDIRECT("K"&amp;SMALL(IF($D$10:$D$41=$D48,ROW($D$10:$D$41),""),ROW()-47)))</f>
        <v>0</v>
      </c>
      <c r="L48" s="194">
        <f t="array" aca="1" ref="L48" ca="1">N(INDIRECT("L"&amp;SMALL(IF($D$10:$D$41=$D48,ROW($D$10:$D$41),""),ROW()-47)))</f>
        <v>0</v>
      </c>
      <c r="M48" s="195">
        <f t="array" aca="1" ref="M48" ca="1">N(INDIRECT("M"&amp;SMALL(IF($D$10:$D$41=$D48,ROW($D$10:$D$41),""),ROW()-47)))</f>
        <v>0</v>
      </c>
      <c r="N48" s="245">
        <f ca="1">SUM(E48:M48)</f>
        <v>399</v>
      </c>
      <c r="O48" s="246">
        <f ca="1">IFERROR(AVERAGEIF(E48:M48,"&lt;&gt;0",E48:M48),"")</f>
        <v>133</v>
      </c>
      <c r="Q48" s="323" t="str">
        <f>pozvánka_ceny!C45</f>
        <v>Jack Daniel's Honey 1 l</v>
      </c>
      <c r="R48" s="326"/>
      <c r="S48" s="326"/>
      <c r="T48" s="326"/>
      <c r="U48" s="326"/>
      <c r="V48" s="116"/>
      <c r="AC48" s="193">
        <f ca="1">IF(E48=0,"",E48)</f>
        <v>99</v>
      </c>
      <c r="AD48" s="193">
        <f t="shared" ref="AD48:AK48" ca="1" si="4">IF(F48=0,"",F48)</f>
        <v>158</v>
      </c>
      <c r="AE48" s="193">
        <f t="shared" ca="1" si="4"/>
        <v>142</v>
      </c>
      <c r="AF48" s="193" t="str">
        <f t="shared" ca="1" si="4"/>
        <v/>
      </c>
      <c r="AG48" s="193" t="str">
        <f t="shared" ca="1" si="4"/>
        <v/>
      </c>
      <c r="AH48" s="193" t="str">
        <f t="shared" ca="1" si="4"/>
        <v/>
      </c>
      <c r="AI48" s="193" t="str">
        <f t="shared" ca="1" si="4"/>
        <v/>
      </c>
      <c r="AJ48" s="193" t="str">
        <f t="shared" ca="1" si="4"/>
        <v/>
      </c>
      <c r="AK48" s="193" t="str">
        <f t="shared" ca="1" si="4"/>
        <v/>
      </c>
    </row>
    <row r="49" spans="2:51" ht="16.5" customHeight="1" thickBot="1" x14ac:dyDescent="0.3">
      <c r="B49" s="201" t="s">
        <v>14</v>
      </c>
      <c r="C49" s="205" t="str">
        <f t="array" aca="1" ref="C49" ca="1">INDIRECT("C"&amp;SMALL(IF($D$10:$D$41=$D49,ROW($D$10:$D$41),""),ROW()-47))</f>
        <v>Tereza</v>
      </c>
      <c r="D49" s="203" t="s">
        <v>83</v>
      </c>
      <c r="E49" s="123">
        <f t="array" aca="1" ref="E49" ca="1">N(INDIRECT("E"&amp;SMALL(IF($D$10:$D$41=$D49,ROW($D$10:$D$41),""),ROW()-47)))</f>
        <v>102</v>
      </c>
      <c r="F49" s="211">
        <f t="array" aca="1" ref="F49" ca="1">N(INDIRECT("F"&amp;SMALL(IF($D$10:$D$41=$D49,ROW($D$10:$D$41),""),ROW()-47)))</f>
        <v>158</v>
      </c>
      <c r="G49" s="191">
        <f t="array" aca="1" ref="G49" ca="1">N(INDIRECT("G"&amp;SMALL(IF($D$10:$D$41=$D49,ROW($D$10:$D$41),""),ROW()-47)))</f>
        <v>99</v>
      </c>
      <c r="H49" s="191">
        <f t="array" aca="1" ref="H49" ca="1">N(INDIRECT("H"&amp;SMALL(IF($D$10:$D$41=$D49,ROW($D$10:$D$41),""),ROW()-47)))</f>
        <v>0</v>
      </c>
      <c r="I49" s="191">
        <f t="array" aca="1" ref="I49" ca="1">N(INDIRECT("I"&amp;SMALL(IF($D$10:$D$41=$D49,ROW($D$10:$D$41),""),ROW()-47)))</f>
        <v>0</v>
      </c>
      <c r="J49" s="191">
        <f t="array" aca="1" ref="J49" ca="1">N(INDIRECT("J"&amp;SMALL(IF($D$10:$D$41=$D49,ROW($D$10:$D$41),""),ROW()-47)))</f>
        <v>0</v>
      </c>
      <c r="K49" s="191">
        <f t="array" aca="1" ref="K49" ca="1">N(INDIRECT("K"&amp;SMALL(IF($D$10:$D$41=$D49,ROW($D$10:$D$41),""),ROW()-47)))</f>
        <v>0</v>
      </c>
      <c r="L49" s="191">
        <f t="array" aca="1" ref="L49" ca="1">N(INDIRECT("L"&amp;SMALL(IF($D$10:$D$41=$D49,ROW($D$10:$D$41),""),ROW()-47)))</f>
        <v>0</v>
      </c>
      <c r="M49" s="192">
        <f t="array" aca="1" ref="M49" ca="1">N(INDIRECT("M"&amp;SMALL(IF($D$10:$D$41=$D49,ROW($D$10:$D$41),""),ROW()-47)))</f>
        <v>0</v>
      </c>
      <c r="N49" s="245">
        <f t="shared" ref="N49:N57" ca="1" si="5">SUM(E49:M49)</f>
        <v>359</v>
      </c>
      <c r="O49" s="246">
        <f t="shared" ref="O49:O57" ca="1" si="6">IFERROR(AVERAGEIF(E49:M49,"&lt;&gt;0",E49:M49),"")</f>
        <v>119.66666666666667</v>
      </c>
      <c r="Q49" s="323" t="str">
        <f>pozvánka_ceny!C46</f>
        <v>Majestat XO Brandy de Jerez Gran Reserva 0,7 l</v>
      </c>
      <c r="R49" s="326"/>
      <c r="S49" s="326"/>
      <c r="T49" s="326"/>
      <c r="U49" s="326"/>
      <c r="V49" s="116"/>
      <c r="AC49" s="193">
        <f t="shared" ref="AC49:AC57" ca="1" si="7">IF(E49=0,"",E49)</f>
        <v>102</v>
      </c>
      <c r="AD49" s="193">
        <f t="shared" ref="AD49:AD57" ca="1" si="8">IF(F49=0,"",F49)</f>
        <v>158</v>
      </c>
      <c r="AE49" s="193">
        <f t="shared" ref="AE49:AE57" ca="1" si="9">IF(G49=0,"",G49)</f>
        <v>99</v>
      </c>
      <c r="AF49" s="193" t="str">
        <f t="shared" ref="AF49:AF57" ca="1" si="10">IF(H49=0,"",H49)</f>
        <v/>
      </c>
      <c r="AG49" s="193" t="str">
        <f t="shared" ref="AG49:AG57" ca="1" si="11">IF(I49=0,"",I49)</f>
        <v/>
      </c>
      <c r="AH49" s="193" t="str">
        <f t="shared" ref="AH49:AH57" ca="1" si="12">IF(J49=0,"",J49)</f>
        <v/>
      </c>
      <c r="AI49" s="193" t="str">
        <f t="shared" ref="AI49:AI57" ca="1" si="13">IF(K49=0,"",K49)</f>
        <v/>
      </c>
      <c r="AJ49" s="193" t="str">
        <f t="shared" ref="AJ49:AJ57" ca="1" si="14">IF(L49=0,"",L49)</f>
        <v/>
      </c>
      <c r="AK49" s="193" t="str">
        <f t="shared" ref="AK49:AK57" ca="1" si="15">IF(M49=0,"",M49)</f>
        <v/>
      </c>
    </row>
    <row r="50" spans="2:51" ht="16.5" customHeight="1" thickBot="1" x14ac:dyDescent="0.3">
      <c r="B50" s="201" t="s">
        <v>15</v>
      </c>
      <c r="C50" s="205">
        <f t="array" aca="1" ref="C50" ca="1">INDIRECT("C"&amp;SMALL(IF($D$10:$D$41=$D50,ROW($D$10:$D$41),""),ROW()-47))</f>
        <v>0</v>
      </c>
      <c r="D50" s="203"/>
      <c r="E50" s="123">
        <f t="array" aca="1" ref="E50" ca="1">N(INDIRECT("E"&amp;SMALL(IF($D$10:$D$41=$D50,ROW($D$10:$D$41),""),ROW()-47)))</f>
        <v>0</v>
      </c>
      <c r="F50" s="211">
        <f t="array" aca="1" ref="F50" ca="1">N(INDIRECT("F"&amp;SMALL(IF($D$10:$D$41=$D50,ROW($D$10:$D$41),""),ROW()-47)))</f>
        <v>0</v>
      </c>
      <c r="G50" s="191">
        <f t="array" aca="1" ref="G50" ca="1">N(INDIRECT("G"&amp;SMALL(IF($D$10:$D$41=$D50,ROW($D$10:$D$41),""),ROW()-47)))</f>
        <v>0</v>
      </c>
      <c r="H50" s="191">
        <f t="array" aca="1" ref="H50" ca="1">N(INDIRECT("H"&amp;SMALL(IF($D$10:$D$41=$D50,ROW($D$10:$D$41),""),ROW()-47)))</f>
        <v>0</v>
      </c>
      <c r="I50" s="191">
        <f t="array" aca="1" ref="I50" ca="1">N(INDIRECT("I"&amp;SMALL(IF($D$10:$D$41=$D50,ROW($D$10:$D$41),""),ROW()-47)))</f>
        <v>0</v>
      </c>
      <c r="J50" s="191">
        <f t="array" aca="1" ref="J50" ca="1">N(INDIRECT("J"&amp;SMALL(IF($D$10:$D$41=$D50,ROW($D$10:$D$41),""),ROW()-47)))</f>
        <v>0</v>
      </c>
      <c r="K50" s="191">
        <f t="array" aca="1" ref="K50" ca="1">N(INDIRECT("K"&amp;SMALL(IF($D$10:$D$41=$D50,ROW($D$10:$D$41),""),ROW()-47)))</f>
        <v>0</v>
      </c>
      <c r="L50" s="191">
        <f t="array" aca="1" ref="L50" ca="1">N(INDIRECT("L"&amp;SMALL(IF($D$10:$D$41=$D50,ROW($D$10:$D$41),""),ROW()-47)))</f>
        <v>0</v>
      </c>
      <c r="M50" s="192">
        <f t="array" aca="1" ref="M50" ca="1">N(INDIRECT("M"&amp;SMALL(IF($D$10:$D$41=$D50,ROW($D$10:$D$41),""),ROW()-47)))</f>
        <v>0</v>
      </c>
      <c r="N50" s="245">
        <f t="shared" ca="1" si="5"/>
        <v>0</v>
      </c>
      <c r="O50" s="246" t="str">
        <f t="shared" ca="1" si="6"/>
        <v/>
      </c>
      <c r="Q50" s="323" t="str">
        <f>pozvánka_ceny!C47</f>
        <v>Baileys 0,7 l</v>
      </c>
      <c r="R50" s="326"/>
      <c r="S50" s="326"/>
      <c r="T50" s="326"/>
      <c r="U50" s="326"/>
      <c r="V50" s="116"/>
      <c r="AC50" s="193" t="str">
        <f t="shared" ca="1" si="7"/>
        <v/>
      </c>
      <c r="AD50" s="193" t="str">
        <f t="shared" ca="1" si="8"/>
        <v/>
      </c>
      <c r="AE50" s="193" t="str">
        <f t="shared" ca="1" si="9"/>
        <v/>
      </c>
      <c r="AF50" s="193" t="str">
        <f t="shared" ca="1" si="10"/>
        <v/>
      </c>
      <c r="AG50" s="193" t="str">
        <f t="shared" ca="1" si="11"/>
        <v/>
      </c>
      <c r="AH50" s="193" t="str">
        <f t="shared" ca="1" si="12"/>
        <v/>
      </c>
      <c r="AI50" s="193" t="str">
        <f t="shared" ca="1" si="13"/>
        <v/>
      </c>
      <c r="AJ50" s="193" t="str">
        <f t="shared" ca="1" si="14"/>
        <v/>
      </c>
      <c r="AK50" s="193" t="str">
        <f t="shared" ca="1" si="15"/>
        <v/>
      </c>
    </row>
    <row r="51" spans="2:51" ht="16.5" customHeight="1" thickBot="1" x14ac:dyDescent="0.3">
      <c r="B51" s="201" t="s">
        <v>16</v>
      </c>
      <c r="C51" s="205">
        <f t="array" aca="1" ref="C51" ca="1">INDIRECT("C"&amp;SMALL(IF($D$10:$D$41=$D51,ROW($D$10:$D$41),""),ROW()-47))</f>
        <v>0</v>
      </c>
      <c r="D51" s="203"/>
      <c r="E51" s="123">
        <f t="array" aca="1" ref="E51" ca="1">N(INDIRECT("E"&amp;SMALL(IF($D$10:$D$41=$D51,ROW($D$10:$D$41),""),ROW()-47)))</f>
        <v>0</v>
      </c>
      <c r="F51" s="211">
        <f t="array" aca="1" ref="F51" ca="1">N(INDIRECT("F"&amp;SMALL(IF($D$10:$D$41=$D51,ROW($D$10:$D$41),""),ROW()-47)))</f>
        <v>0</v>
      </c>
      <c r="G51" s="191">
        <f t="array" aca="1" ref="G51" ca="1">N(INDIRECT("G"&amp;SMALL(IF($D$10:$D$41=$D51,ROW($D$10:$D$41),""),ROW()-47)))</f>
        <v>0</v>
      </c>
      <c r="H51" s="191">
        <f t="array" aca="1" ref="H51" ca="1">N(INDIRECT("H"&amp;SMALL(IF($D$10:$D$41=$D51,ROW($D$10:$D$41),""),ROW()-47)))</f>
        <v>0</v>
      </c>
      <c r="I51" s="191">
        <f t="array" aca="1" ref="I51" ca="1">N(INDIRECT("I"&amp;SMALL(IF($D$10:$D$41=$D51,ROW($D$10:$D$41),""),ROW()-47)))</f>
        <v>0</v>
      </c>
      <c r="J51" s="191">
        <f t="array" aca="1" ref="J51" ca="1">N(INDIRECT("J"&amp;SMALL(IF($D$10:$D$41=$D51,ROW($D$10:$D$41),""),ROW()-47)))</f>
        <v>0</v>
      </c>
      <c r="K51" s="191">
        <f t="array" aca="1" ref="K51" ca="1">N(INDIRECT("K"&amp;SMALL(IF($D$10:$D$41=$D51,ROW($D$10:$D$41),""),ROW()-47)))</f>
        <v>0</v>
      </c>
      <c r="L51" s="191">
        <f t="array" aca="1" ref="L51" ca="1">N(INDIRECT("L"&amp;SMALL(IF($D$10:$D$41=$D51,ROW($D$10:$D$41),""),ROW()-47)))</f>
        <v>0</v>
      </c>
      <c r="M51" s="192">
        <f t="array" aca="1" ref="M51" ca="1">N(INDIRECT("M"&amp;SMALL(IF($D$10:$D$41=$D51,ROW($D$10:$D$41),""),ROW()-47)))</f>
        <v>0</v>
      </c>
      <c r="N51" s="245">
        <f t="shared" ca="1" si="5"/>
        <v>0</v>
      </c>
      <c r="O51" s="246" t="str">
        <f t="shared" ca="1" si="6"/>
        <v/>
      </c>
      <c r="Q51" s="323" t="str">
        <f>pozvánka_ceny!C48</f>
        <v>Becherovka 0,7 l</v>
      </c>
      <c r="R51" s="326"/>
      <c r="S51" s="326"/>
      <c r="T51" s="326"/>
      <c r="U51" s="326"/>
      <c r="V51" s="116"/>
      <c r="AC51" s="193" t="str">
        <f t="shared" ca="1" si="7"/>
        <v/>
      </c>
      <c r="AD51" s="193" t="str">
        <f t="shared" ca="1" si="8"/>
        <v/>
      </c>
      <c r="AE51" s="193" t="str">
        <f t="shared" ca="1" si="9"/>
        <v/>
      </c>
      <c r="AF51" s="193" t="str">
        <f t="shared" ca="1" si="10"/>
        <v/>
      </c>
      <c r="AG51" s="193" t="str">
        <f t="shared" ca="1" si="11"/>
        <v/>
      </c>
      <c r="AH51" s="193" t="str">
        <f t="shared" ca="1" si="12"/>
        <v/>
      </c>
      <c r="AI51" s="193" t="str">
        <f t="shared" ca="1" si="13"/>
        <v/>
      </c>
      <c r="AJ51" s="193" t="str">
        <f t="shared" ca="1" si="14"/>
        <v/>
      </c>
      <c r="AK51" s="193" t="str">
        <f t="shared" ca="1" si="15"/>
        <v/>
      </c>
    </row>
    <row r="52" spans="2:51" ht="16.5" customHeight="1" thickBot="1" x14ac:dyDescent="0.3">
      <c r="B52" s="201" t="s">
        <v>20</v>
      </c>
      <c r="C52" s="205">
        <f t="array" aca="1" ref="C52" ca="1">INDIRECT("C"&amp;SMALL(IF($D$10:$D$41=$D52,ROW($D$10:$D$41),""),ROW()-47))</f>
        <v>0</v>
      </c>
      <c r="D52" s="203"/>
      <c r="E52" s="123">
        <f t="array" aca="1" ref="E52" ca="1">N(INDIRECT("E"&amp;SMALL(IF($D$10:$D$41=$D52,ROW($D$10:$D$41),""),ROW()-47)))</f>
        <v>0</v>
      </c>
      <c r="F52" s="211">
        <f t="array" aca="1" ref="F52" ca="1">N(INDIRECT("F"&amp;SMALL(IF($D$10:$D$41=$D52,ROW($D$10:$D$41),""),ROW()-47)))</f>
        <v>0</v>
      </c>
      <c r="G52" s="191">
        <f t="array" aca="1" ref="G52" ca="1">N(INDIRECT("G"&amp;SMALL(IF($D$10:$D$41=$D52,ROW($D$10:$D$41),""),ROW()-47)))</f>
        <v>0</v>
      </c>
      <c r="H52" s="191">
        <f t="array" aca="1" ref="H52" ca="1">N(INDIRECT("H"&amp;SMALL(IF($D$10:$D$41=$D52,ROW($D$10:$D$41),""),ROW()-47)))</f>
        <v>0</v>
      </c>
      <c r="I52" s="191">
        <f t="array" aca="1" ref="I52" ca="1">N(INDIRECT("I"&amp;SMALL(IF($D$10:$D$41=$D52,ROW($D$10:$D$41),""),ROW()-47)))</f>
        <v>0</v>
      </c>
      <c r="J52" s="191">
        <f t="array" aca="1" ref="J52" ca="1">N(INDIRECT("J"&amp;SMALL(IF($D$10:$D$41=$D52,ROW($D$10:$D$41),""),ROW()-47)))</f>
        <v>0</v>
      </c>
      <c r="K52" s="191">
        <f t="array" aca="1" ref="K52" ca="1">N(INDIRECT("K"&amp;SMALL(IF($D$10:$D$41=$D52,ROW($D$10:$D$41),""),ROW()-47)))</f>
        <v>0</v>
      </c>
      <c r="L52" s="191">
        <f t="array" aca="1" ref="L52" ca="1">N(INDIRECT("L"&amp;SMALL(IF($D$10:$D$41=$D52,ROW($D$10:$D$41),""),ROW()-47)))</f>
        <v>0</v>
      </c>
      <c r="M52" s="192">
        <f t="array" aca="1" ref="M52" ca="1">N(INDIRECT("M"&amp;SMALL(IF($D$10:$D$41=$D52,ROW($D$10:$D$41),""),ROW()-47)))</f>
        <v>0</v>
      </c>
      <c r="N52" s="245">
        <f t="shared" ca="1" si="5"/>
        <v>0</v>
      </c>
      <c r="O52" s="246" t="str">
        <f t="shared" ca="1" si="6"/>
        <v/>
      </c>
      <c r="V52" s="116"/>
      <c r="AC52" s="193" t="str">
        <f t="shared" ca="1" si="7"/>
        <v/>
      </c>
      <c r="AD52" s="193" t="str">
        <f t="shared" ca="1" si="8"/>
        <v/>
      </c>
      <c r="AE52" s="193" t="str">
        <f t="shared" ca="1" si="9"/>
        <v/>
      </c>
      <c r="AF52" s="193" t="str">
        <f t="shared" ca="1" si="10"/>
        <v/>
      </c>
      <c r="AG52" s="193" t="str">
        <f t="shared" ca="1" si="11"/>
        <v/>
      </c>
      <c r="AH52" s="193" t="str">
        <f t="shared" ca="1" si="12"/>
        <v/>
      </c>
      <c r="AI52" s="193" t="str">
        <f t="shared" ca="1" si="13"/>
        <v/>
      </c>
      <c r="AJ52" s="193" t="str">
        <f t="shared" ca="1" si="14"/>
        <v/>
      </c>
      <c r="AK52" s="193" t="str">
        <f t="shared" ca="1" si="15"/>
        <v/>
      </c>
    </row>
    <row r="53" spans="2:51" ht="16.5" customHeight="1" thickBot="1" x14ac:dyDescent="0.3">
      <c r="B53" s="201" t="s">
        <v>22</v>
      </c>
      <c r="C53" s="205">
        <f t="array" aca="1" ref="C53" ca="1">INDIRECT("C"&amp;SMALL(IF($D$10:$D$41=$D53,ROW($D$10:$D$41),""),ROW()-47))</f>
        <v>0</v>
      </c>
      <c r="D53" s="203"/>
      <c r="E53" s="123">
        <f t="array" aca="1" ref="E53" ca="1">N(INDIRECT("E"&amp;SMALL(IF($D$10:$D$41=$D53,ROW($D$10:$D$41),""),ROW()-47)))</f>
        <v>0</v>
      </c>
      <c r="F53" s="211">
        <f t="array" aca="1" ref="F53" ca="1">N(INDIRECT("F"&amp;SMALL(IF($D$10:$D$41=$D53,ROW($D$10:$D$41),""),ROW()-47)))</f>
        <v>0</v>
      </c>
      <c r="G53" s="191">
        <f t="array" aca="1" ref="G53" ca="1">N(INDIRECT("G"&amp;SMALL(IF($D$10:$D$41=$D53,ROW($D$10:$D$41),""),ROW()-47)))</f>
        <v>0</v>
      </c>
      <c r="H53" s="191">
        <f t="array" aca="1" ref="H53" ca="1">N(INDIRECT("H"&amp;SMALL(IF($D$10:$D$41=$D53,ROW($D$10:$D$41),""),ROW()-47)))</f>
        <v>0</v>
      </c>
      <c r="I53" s="191">
        <f t="array" aca="1" ref="I53" ca="1">N(INDIRECT("I"&amp;SMALL(IF($D$10:$D$41=$D53,ROW($D$10:$D$41),""),ROW()-47)))</f>
        <v>0</v>
      </c>
      <c r="J53" s="191">
        <f t="array" aca="1" ref="J53" ca="1">N(INDIRECT("J"&amp;SMALL(IF($D$10:$D$41=$D53,ROW($D$10:$D$41),""),ROW()-47)))</f>
        <v>0</v>
      </c>
      <c r="K53" s="191">
        <f t="array" aca="1" ref="K53" ca="1">N(INDIRECT("K"&amp;SMALL(IF($D$10:$D$41=$D53,ROW($D$10:$D$41),""),ROW()-47)))</f>
        <v>0</v>
      </c>
      <c r="L53" s="191">
        <f t="array" aca="1" ref="L53" ca="1">N(INDIRECT("L"&amp;SMALL(IF($D$10:$D$41=$D53,ROW($D$10:$D$41),""),ROW()-47)))</f>
        <v>0</v>
      </c>
      <c r="M53" s="192">
        <f t="array" aca="1" ref="M53" ca="1">N(INDIRECT("M"&amp;SMALL(IF($D$10:$D$41=$D53,ROW($D$10:$D$41),""),ROW()-47)))</f>
        <v>0</v>
      </c>
      <c r="N53" s="245">
        <f t="shared" ca="1" si="5"/>
        <v>0</v>
      </c>
      <c r="O53" s="246" t="str">
        <f t="shared" ca="1" si="6"/>
        <v/>
      </c>
      <c r="V53" s="116"/>
      <c r="AC53" s="193" t="str">
        <f t="shared" ca="1" si="7"/>
        <v/>
      </c>
      <c r="AD53" s="193" t="str">
        <f t="shared" ca="1" si="8"/>
        <v/>
      </c>
      <c r="AE53" s="193" t="str">
        <f t="shared" ca="1" si="9"/>
        <v/>
      </c>
      <c r="AF53" s="193" t="str">
        <f t="shared" ca="1" si="10"/>
        <v/>
      </c>
      <c r="AG53" s="193" t="str">
        <f t="shared" ca="1" si="11"/>
        <v/>
      </c>
      <c r="AH53" s="193" t="str">
        <f t="shared" ca="1" si="12"/>
        <v/>
      </c>
      <c r="AI53" s="193" t="str">
        <f t="shared" ca="1" si="13"/>
        <v/>
      </c>
      <c r="AJ53" s="193" t="str">
        <f t="shared" ca="1" si="14"/>
        <v/>
      </c>
      <c r="AK53" s="193" t="str">
        <f t="shared" ca="1" si="15"/>
        <v/>
      </c>
    </row>
    <row r="54" spans="2:51" ht="16.5" customHeight="1" thickBot="1" x14ac:dyDescent="0.3">
      <c r="B54" s="201" t="s">
        <v>23</v>
      </c>
      <c r="C54" s="205">
        <f t="array" aca="1" ref="C54" ca="1">INDIRECT("C"&amp;SMALL(IF($D$10:$D$41=$D54,ROW($D$10:$D$41),""),ROW()-47))</f>
        <v>0</v>
      </c>
      <c r="D54" s="203"/>
      <c r="E54" s="123">
        <f t="array" aca="1" ref="E54" ca="1">N(INDIRECT("E"&amp;SMALL(IF($D$10:$D$41=$D54,ROW($D$10:$D$41),""),ROW()-47)))</f>
        <v>0</v>
      </c>
      <c r="F54" s="211">
        <f t="array" aca="1" ref="F54" ca="1">N(INDIRECT("F"&amp;SMALL(IF($D$10:$D$41=$D54,ROW($D$10:$D$41),""),ROW()-47)))</f>
        <v>0</v>
      </c>
      <c r="G54" s="191">
        <f t="array" aca="1" ref="G54" ca="1">N(INDIRECT("G"&amp;SMALL(IF($D$10:$D$41=$D54,ROW($D$10:$D$41),""),ROW()-47)))</f>
        <v>0</v>
      </c>
      <c r="H54" s="191">
        <f t="array" aca="1" ref="H54" ca="1">N(INDIRECT("H"&amp;SMALL(IF($D$10:$D$41=$D54,ROW($D$10:$D$41),""),ROW()-47)))</f>
        <v>0</v>
      </c>
      <c r="I54" s="191">
        <f t="array" aca="1" ref="I54" ca="1">N(INDIRECT("I"&amp;SMALL(IF($D$10:$D$41=$D54,ROW($D$10:$D$41),""),ROW()-47)))</f>
        <v>0</v>
      </c>
      <c r="J54" s="191">
        <f t="array" aca="1" ref="J54" ca="1">N(INDIRECT("J"&amp;SMALL(IF($D$10:$D$41=$D54,ROW($D$10:$D$41),""),ROW()-47)))</f>
        <v>0</v>
      </c>
      <c r="K54" s="191">
        <f t="array" aca="1" ref="K54" ca="1">N(INDIRECT("K"&amp;SMALL(IF($D$10:$D$41=$D54,ROW($D$10:$D$41),""),ROW()-47)))</f>
        <v>0</v>
      </c>
      <c r="L54" s="191">
        <f t="array" aca="1" ref="L54" ca="1">N(INDIRECT("L"&amp;SMALL(IF($D$10:$D$41=$D54,ROW($D$10:$D$41),""),ROW()-47)))</f>
        <v>0</v>
      </c>
      <c r="M54" s="192">
        <f t="array" aca="1" ref="M54" ca="1">N(INDIRECT("M"&amp;SMALL(IF($D$10:$D$41=$D54,ROW($D$10:$D$41),""),ROW()-47)))</f>
        <v>0</v>
      </c>
      <c r="N54" s="245">
        <f t="shared" ca="1" si="5"/>
        <v>0</v>
      </c>
      <c r="O54" s="246" t="str">
        <f t="shared" ca="1" si="6"/>
        <v/>
      </c>
      <c r="V54" s="116"/>
      <c r="AC54" s="193" t="str">
        <f t="shared" ca="1" si="7"/>
        <v/>
      </c>
      <c r="AD54" s="193" t="str">
        <f t="shared" ca="1" si="8"/>
        <v/>
      </c>
      <c r="AE54" s="193" t="str">
        <f t="shared" ca="1" si="9"/>
        <v/>
      </c>
      <c r="AF54" s="193" t="str">
        <f t="shared" ca="1" si="10"/>
        <v/>
      </c>
      <c r="AG54" s="193" t="str">
        <f t="shared" ca="1" si="11"/>
        <v/>
      </c>
      <c r="AH54" s="193" t="str">
        <f t="shared" ca="1" si="12"/>
        <v/>
      </c>
      <c r="AI54" s="193" t="str">
        <f t="shared" ca="1" si="13"/>
        <v/>
      </c>
      <c r="AJ54" s="193" t="str">
        <f t="shared" ca="1" si="14"/>
        <v/>
      </c>
      <c r="AK54" s="193" t="str">
        <f t="shared" ca="1" si="15"/>
        <v/>
      </c>
    </row>
    <row r="55" spans="2:51" ht="16.5" customHeight="1" thickBot="1" x14ac:dyDescent="0.3">
      <c r="B55" s="201" t="s">
        <v>25</v>
      </c>
      <c r="C55" s="205">
        <f t="array" aca="1" ref="C55" ca="1">INDIRECT("C"&amp;SMALL(IF($D$10:$D$41=$D55,ROW($D$10:$D$41),""),ROW()-47))</f>
        <v>0</v>
      </c>
      <c r="D55" s="203"/>
      <c r="E55" s="123">
        <f t="array" aca="1" ref="E55" ca="1">N(INDIRECT("E"&amp;SMALL(IF($D$10:$D$41=$D55,ROW($D$10:$D$41),""),ROW()-47)))</f>
        <v>0</v>
      </c>
      <c r="F55" s="211">
        <f t="array" aca="1" ref="F55" ca="1">N(INDIRECT("F"&amp;SMALL(IF($D$10:$D$41=$D55,ROW($D$10:$D$41),""),ROW()-47)))</f>
        <v>0</v>
      </c>
      <c r="G55" s="191">
        <f t="array" aca="1" ref="G55" ca="1">N(INDIRECT("G"&amp;SMALL(IF($D$10:$D$41=$D55,ROW($D$10:$D$41),""),ROW()-47)))</f>
        <v>0</v>
      </c>
      <c r="H55" s="191">
        <f t="array" aca="1" ref="H55" ca="1">N(INDIRECT("H"&amp;SMALL(IF($D$10:$D$41=$D55,ROW($D$10:$D$41),""),ROW()-47)))</f>
        <v>0</v>
      </c>
      <c r="I55" s="191">
        <f t="array" aca="1" ref="I55" ca="1">N(INDIRECT("I"&amp;SMALL(IF($D$10:$D$41=$D55,ROW($D$10:$D$41),""),ROW()-47)))</f>
        <v>0</v>
      </c>
      <c r="J55" s="191">
        <f t="array" aca="1" ref="J55" ca="1">N(INDIRECT("J"&amp;SMALL(IF($D$10:$D$41=$D55,ROW($D$10:$D$41),""),ROW()-47)))</f>
        <v>0</v>
      </c>
      <c r="K55" s="191">
        <f t="array" aca="1" ref="K55" ca="1">N(INDIRECT("K"&amp;SMALL(IF($D$10:$D$41=$D55,ROW($D$10:$D$41),""),ROW()-47)))</f>
        <v>0</v>
      </c>
      <c r="L55" s="191">
        <f t="array" aca="1" ref="L55" ca="1">N(INDIRECT("L"&amp;SMALL(IF($D$10:$D$41=$D55,ROW($D$10:$D$41),""),ROW()-47)))</f>
        <v>0</v>
      </c>
      <c r="M55" s="192">
        <f t="array" aca="1" ref="M55" ca="1">N(INDIRECT("M"&amp;SMALL(IF($D$10:$D$41=$D55,ROW($D$10:$D$41),""),ROW()-47)))</f>
        <v>0</v>
      </c>
      <c r="N55" s="245">
        <f t="shared" ca="1" si="5"/>
        <v>0</v>
      </c>
      <c r="O55" s="246" t="str">
        <f t="shared" ca="1" si="6"/>
        <v/>
      </c>
      <c r="V55" s="116"/>
      <c r="AC55" s="193" t="str">
        <f t="shared" ca="1" si="7"/>
        <v/>
      </c>
      <c r="AD55" s="193" t="str">
        <f t="shared" ca="1" si="8"/>
        <v/>
      </c>
      <c r="AE55" s="193" t="str">
        <f t="shared" ca="1" si="9"/>
        <v/>
      </c>
      <c r="AF55" s="193" t="str">
        <f t="shared" ca="1" si="10"/>
        <v/>
      </c>
      <c r="AG55" s="193" t="str">
        <f t="shared" ca="1" si="11"/>
        <v/>
      </c>
      <c r="AH55" s="193" t="str">
        <f t="shared" ca="1" si="12"/>
        <v/>
      </c>
      <c r="AI55" s="193" t="str">
        <f t="shared" ca="1" si="13"/>
        <v/>
      </c>
      <c r="AJ55" s="193" t="str">
        <f t="shared" ca="1" si="14"/>
        <v/>
      </c>
      <c r="AK55" s="193" t="str">
        <f t="shared" ca="1" si="15"/>
        <v/>
      </c>
    </row>
    <row r="56" spans="2:51" ht="16.5" customHeight="1" thickBot="1" x14ac:dyDescent="0.3">
      <c r="B56" s="201" t="s">
        <v>26</v>
      </c>
      <c r="C56" s="205">
        <f t="array" aca="1" ref="C56" ca="1">INDIRECT("C"&amp;SMALL(IF($D$10:$D$41=$D56,ROW($D$10:$D$41),""),ROW()-47))</f>
        <v>0</v>
      </c>
      <c r="D56" s="203"/>
      <c r="E56" s="123">
        <f t="array" aca="1" ref="E56" ca="1">N(INDIRECT("E"&amp;SMALL(IF($D$10:$D$41=$D56,ROW($D$10:$D$41),""),ROW()-47)))</f>
        <v>0</v>
      </c>
      <c r="F56" s="211">
        <f t="array" aca="1" ref="F56" ca="1">N(INDIRECT("F"&amp;SMALL(IF($D$10:$D$41=$D56,ROW($D$10:$D$41),""),ROW()-47)))</f>
        <v>0</v>
      </c>
      <c r="G56" s="191">
        <f t="array" aca="1" ref="G56" ca="1">N(INDIRECT("G"&amp;SMALL(IF($D$10:$D$41=$D56,ROW($D$10:$D$41),""),ROW()-47)))</f>
        <v>0</v>
      </c>
      <c r="H56" s="191">
        <f t="array" aca="1" ref="H56" ca="1">N(INDIRECT("H"&amp;SMALL(IF($D$10:$D$41=$D56,ROW($D$10:$D$41),""),ROW()-47)))</f>
        <v>0</v>
      </c>
      <c r="I56" s="191">
        <f t="array" aca="1" ref="I56" ca="1">N(INDIRECT("I"&amp;SMALL(IF($D$10:$D$41=$D56,ROW($D$10:$D$41),""),ROW()-47)))</f>
        <v>0</v>
      </c>
      <c r="J56" s="191">
        <f t="array" aca="1" ref="J56" ca="1">N(INDIRECT("J"&amp;SMALL(IF($D$10:$D$41=$D56,ROW($D$10:$D$41),""),ROW()-47)))</f>
        <v>0</v>
      </c>
      <c r="K56" s="191">
        <f t="array" aca="1" ref="K56" ca="1">N(INDIRECT("K"&amp;SMALL(IF($D$10:$D$41=$D56,ROW($D$10:$D$41),""),ROW()-47)))</f>
        <v>0</v>
      </c>
      <c r="L56" s="191">
        <f t="array" aca="1" ref="L56" ca="1">N(INDIRECT("L"&amp;SMALL(IF($D$10:$D$41=$D56,ROW($D$10:$D$41),""),ROW()-47)))</f>
        <v>0</v>
      </c>
      <c r="M56" s="192">
        <f t="array" aca="1" ref="M56" ca="1">N(INDIRECT("M"&amp;SMALL(IF($D$10:$D$41=$D56,ROW($D$10:$D$41),""),ROW()-47)))</f>
        <v>0</v>
      </c>
      <c r="N56" s="245">
        <f t="shared" ca="1" si="5"/>
        <v>0</v>
      </c>
      <c r="O56" s="246" t="str">
        <f t="shared" ca="1" si="6"/>
        <v/>
      </c>
      <c r="V56" s="116"/>
      <c r="AC56" s="193" t="str">
        <f t="shared" ca="1" si="7"/>
        <v/>
      </c>
      <c r="AD56" s="193" t="str">
        <f t="shared" ca="1" si="8"/>
        <v/>
      </c>
      <c r="AE56" s="193" t="str">
        <f t="shared" ca="1" si="9"/>
        <v/>
      </c>
      <c r="AF56" s="193" t="str">
        <f t="shared" ca="1" si="10"/>
        <v/>
      </c>
      <c r="AG56" s="193" t="str">
        <f t="shared" ca="1" si="11"/>
        <v/>
      </c>
      <c r="AH56" s="193" t="str">
        <f t="shared" ca="1" si="12"/>
        <v/>
      </c>
      <c r="AI56" s="193" t="str">
        <f t="shared" ca="1" si="13"/>
        <v/>
      </c>
      <c r="AJ56" s="193" t="str">
        <f t="shared" ca="1" si="14"/>
        <v/>
      </c>
      <c r="AK56" s="193" t="str">
        <f t="shared" ca="1" si="15"/>
        <v/>
      </c>
    </row>
    <row r="57" spans="2:51" ht="16.5" customHeight="1" thickBot="1" x14ac:dyDescent="0.3">
      <c r="B57" s="202" t="s">
        <v>27</v>
      </c>
      <c r="C57" s="206">
        <f t="array" aca="1" ref="C57" ca="1">INDIRECT("C"&amp;SMALL(IF($D$10:$D$41=$D57,ROW($D$10:$D$41),""),ROW()-47))</f>
        <v>0</v>
      </c>
      <c r="D57" s="203"/>
      <c r="E57" s="124">
        <f t="array" aca="1" ref="E57" ca="1">N(INDIRECT("E"&amp;SMALL(IF($D$10:$D$41=$D57,ROW($D$10:$D$41),""),ROW()-47)))</f>
        <v>0</v>
      </c>
      <c r="F57" s="212">
        <f t="array" aca="1" ref="F57" ca="1">N(INDIRECT("F"&amp;SMALL(IF($D$10:$D$41=$D57,ROW($D$10:$D$41),""),ROW()-47)))</f>
        <v>0</v>
      </c>
      <c r="G57" s="213">
        <f t="array" aca="1" ref="G57" ca="1">N(INDIRECT("G"&amp;SMALL(IF($D$10:$D$41=$D57,ROW($D$10:$D$41),""),ROW()-47)))</f>
        <v>0</v>
      </c>
      <c r="H57" s="213">
        <f t="array" aca="1" ref="H57" ca="1">N(INDIRECT("H"&amp;SMALL(IF($D$10:$D$41=$D57,ROW($D$10:$D$41),""),ROW()-47)))</f>
        <v>0</v>
      </c>
      <c r="I57" s="213">
        <f t="array" aca="1" ref="I57" ca="1">N(INDIRECT("I"&amp;SMALL(IF($D$10:$D$41=$D57,ROW($D$10:$D$41),""),ROW()-47)))</f>
        <v>0</v>
      </c>
      <c r="J57" s="213">
        <f t="array" aca="1" ref="J57" ca="1">N(INDIRECT("J"&amp;SMALL(IF($D$10:$D$41=$D57,ROW($D$10:$D$41),""),ROW()-47)))</f>
        <v>0</v>
      </c>
      <c r="K57" s="213">
        <f t="array" aca="1" ref="K57" ca="1">N(INDIRECT("K"&amp;SMALL(IF($D$10:$D$41=$D57,ROW($D$10:$D$41),""),ROW()-47)))</f>
        <v>0</v>
      </c>
      <c r="L57" s="213">
        <f t="array" aca="1" ref="L57" ca="1">N(INDIRECT("L"&amp;SMALL(IF($D$10:$D$41=$D57,ROW($D$10:$D$41),""),ROW()-47)))</f>
        <v>0</v>
      </c>
      <c r="M57" s="214">
        <f t="array" aca="1" ref="M57" ca="1">N(INDIRECT("M"&amp;SMALL(IF($D$10:$D$41=$D57,ROW($D$10:$D$41),""),ROW()-47)))</f>
        <v>0</v>
      </c>
      <c r="N57" s="245">
        <f t="shared" ca="1" si="5"/>
        <v>0</v>
      </c>
      <c r="O57" s="246" t="str">
        <f t="shared" ca="1" si="6"/>
        <v/>
      </c>
      <c r="V57" s="116"/>
      <c r="AC57" s="193" t="str">
        <f t="shared" ca="1" si="7"/>
        <v/>
      </c>
      <c r="AD57" s="193" t="str">
        <f t="shared" ca="1" si="8"/>
        <v/>
      </c>
      <c r="AE57" s="193" t="str">
        <f t="shared" ca="1" si="9"/>
        <v/>
      </c>
      <c r="AF57" s="193" t="str">
        <f t="shared" ca="1" si="10"/>
        <v/>
      </c>
      <c r="AG57" s="193" t="str">
        <f t="shared" ca="1" si="11"/>
        <v/>
      </c>
      <c r="AH57" s="193" t="str">
        <f t="shared" ca="1" si="12"/>
        <v/>
      </c>
      <c r="AI57" s="193" t="str">
        <f t="shared" ca="1" si="13"/>
        <v/>
      </c>
      <c r="AJ57" s="193" t="str">
        <f t="shared" ca="1" si="14"/>
        <v/>
      </c>
      <c r="AK57" s="193" t="str">
        <f t="shared" ca="1" si="15"/>
        <v/>
      </c>
    </row>
    <row r="58" spans="2:51" ht="16.5" customHeight="1" x14ac:dyDescent="0.25">
      <c r="B58" s="340" t="s">
        <v>158</v>
      </c>
      <c r="C58" s="344"/>
      <c r="D58" s="162"/>
      <c r="E58" s="196">
        <f t="shared" ref="E58:N58" ca="1" si="16">SUM(E48:E57)</f>
        <v>201</v>
      </c>
      <c r="F58" s="197">
        <f t="shared" ca="1" si="16"/>
        <v>316</v>
      </c>
      <c r="G58" s="197">
        <f t="shared" ca="1" si="16"/>
        <v>241</v>
      </c>
      <c r="H58" s="197">
        <f t="shared" ca="1" si="16"/>
        <v>0</v>
      </c>
      <c r="I58" s="197">
        <f t="shared" ca="1" si="16"/>
        <v>0</v>
      </c>
      <c r="J58" s="197">
        <f t="shared" ca="1" si="16"/>
        <v>0</v>
      </c>
      <c r="K58" s="197">
        <f t="shared" ca="1" si="16"/>
        <v>0</v>
      </c>
      <c r="L58" s="197">
        <f t="shared" ca="1" si="16"/>
        <v>0</v>
      </c>
      <c r="M58" s="198">
        <f t="shared" ca="1" si="16"/>
        <v>0</v>
      </c>
      <c r="N58" s="173">
        <f t="shared" ca="1" si="16"/>
        <v>758</v>
      </c>
      <c r="O58" s="165"/>
      <c r="V58" s="116"/>
    </row>
    <row r="59" spans="2:51" ht="16.5" customHeight="1" thickBot="1" x14ac:dyDescent="0.3">
      <c r="B59" s="342" t="s">
        <v>157</v>
      </c>
      <c r="C59" s="343"/>
      <c r="D59" s="166"/>
      <c r="E59" s="171">
        <f t="shared" ref="E59:M59" ca="1" si="17">IFERROR(AVERAGEIF(E48:E57,"&lt;&gt;0",E48:E57),"")</f>
        <v>100.5</v>
      </c>
      <c r="F59" s="167">
        <f t="shared" ca="1" si="17"/>
        <v>158</v>
      </c>
      <c r="G59" s="167">
        <f t="shared" ca="1" si="17"/>
        <v>120.5</v>
      </c>
      <c r="H59" s="167" t="str">
        <f t="shared" ca="1" si="17"/>
        <v/>
      </c>
      <c r="I59" s="167" t="str">
        <f t="shared" ca="1" si="17"/>
        <v/>
      </c>
      <c r="J59" s="167" t="str">
        <f t="shared" ca="1" si="17"/>
        <v/>
      </c>
      <c r="K59" s="167" t="str">
        <f t="shared" ca="1" si="17"/>
        <v/>
      </c>
      <c r="L59" s="167" t="str">
        <f t="shared" ca="1" si="17"/>
        <v/>
      </c>
      <c r="M59" s="168" t="str">
        <f t="shared" ca="1" si="17"/>
        <v/>
      </c>
      <c r="N59" s="169"/>
      <c r="O59" s="186">
        <f ca="1">IF(N58="","",AVERAGEIF(E48:M57,"&lt;&gt;0",E48:M57))</f>
        <v>126.33333333333333</v>
      </c>
      <c r="V59" s="116"/>
      <c r="AQ59"/>
    </row>
    <row r="60" spans="2:51" x14ac:dyDescent="0.25">
      <c r="V60" s="116"/>
      <c r="AM60" s="354" t="s">
        <v>168</v>
      </c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</row>
    <row r="61" spans="2:51" ht="16.5" thickBot="1" x14ac:dyDescent="0.3">
      <c r="V61" s="116"/>
      <c r="AM61" s="354"/>
      <c r="AN61" s="354"/>
      <c r="AO61" s="354"/>
      <c r="AP61" s="354"/>
      <c r="AQ61" s="354"/>
      <c r="AR61" s="354"/>
      <c r="AS61" s="354"/>
      <c r="AT61" s="354"/>
      <c r="AU61" s="354"/>
      <c r="AV61" s="354"/>
      <c r="AW61" s="354"/>
      <c r="AX61" s="354"/>
      <c r="AY61" s="354"/>
    </row>
    <row r="62" spans="2:51" ht="22.5" customHeight="1" thickTop="1" thickBot="1" x14ac:dyDescent="0.3">
      <c r="B62" s="334" t="s">
        <v>164</v>
      </c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6"/>
      <c r="Q62" s="324" t="s">
        <v>131</v>
      </c>
      <c r="R62" s="324"/>
      <c r="S62" s="324"/>
      <c r="T62" s="324"/>
      <c r="U62" s="324"/>
      <c r="V62" s="116"/>
    </row>
    <row r="63" spans="2:51" ht="22.5" customHeight="1" thickTop="1" thickBot="1" x14ac:dyDescent="0.3">
      <c r="B63" s="72" t="s">
        <v>87</v>
      </c>
      <c r="C63" s="204" t="s">
        <v>70</v>
      </c>
      <c r="D63" s="98" t="s">
        <v>82</v>
      </c>
      <c r="E63" s="99" t="s">
        <v>64</v>
      </c>
      <c r="F63" s="100" t="s">
        <v>65</v>
      </c>
      <c r="G63" s="100" t="s">
        <v>66</v>
      </c>
      <c r="H63" s="100" t="s">
        <v>67</v>
      </c>
      <c r="I63" s="100" t="s">
        <v>68</v>
      </c>
      <c r="J63" s="148" t="s">
        <v>69</v>
      </c>
      <c r="K63" s="148" t="s">
        <v>152</v>
      </c>
      <c r="L63" s="148" t="s">
        <v>153</v>
      </c>
      <c r="M63" s="149" t="s">
        <v>156</v>
      </c>
      <c r="N63" s="243" t="s">
        <v>71</v>
      </c>
      <c r="O63" s="244" t="s">
        <v>72</v>
      </c>
      <c r="Q63" s="324"/>
      <c r="R63" s="324"/>
      <c r="S63" s="324"/>
      <c r="T63" s="324"/>
      <c r="U63" s="324"/>
      <c r="V63" s="116"/>
    </row>
    <row r="64" spans="2:51" ht="16.5" customHeight="1" thickBot="1" x14ac:dyDescent="0.3">
      <c r="B64" s="200" t="s">
        <v>13</v>
      </c>
      <c r="C64" s="199" t="str">
        <f t="array" aca="1" ref="C64" ca="1">INDIRECT("C"&amp;SMALL(IF($D$10:$D$41=$D64,ROW($D$10:$D$41),""),ROW()-63))</f>
        <v>Petr</v>
      </c>
      <c r="D64" s="207" t="s">
        <v>104</v>
      </c>
      <c r="E64" s="102">
        <f t="array" aca="1" ref="E64" ca="1">N(INDIRECT("E"&amp;SMALL(IF($D$10:$D$41=$D64,ROW($D$10:$D$41),""),ROW()-63)))</f>
        <v>101</v>
      </c>
      <c r="F64" s="103">
        <f t="array" aca="1" ref="F64" ca="1">N(INDIRECT("F"&amp;SMALL(IF($D$10:$D$41=$D64,ROW($D$10:$D$41),""),ROW()-63)))</f>
        <v>178</v>
      </c>
      <c r="G64" s="103">
        <f t="array" aca="1" ref="G64" ca="1">N(INDIRECT("G"&amp;SMALL(IF($D$10:$D$41=$D64,ROW($D$10:$D$41),""),ROW()-63)))</f>
        <v>189</v>
      </c>
      <c r="H64" s="103">
        <f t="array" aca="1" ref="H64" ca="1">N(INDIRECT("H"&amp;SMALL(IF($D$10:$D$41=$D64,ROW($D$10:$D$41),""),ROW()-63)))</f>
        <v>0</v>
      </c>
      <c r="I64" s="103">
        <f t="array" aca="1" ref="I64" ca="1">N(INDIRECT("I"&amp;SMALL(IF($D$10:$D$41=$D64,ROW($D$10:$D$41),""),ROW()-63)))</f>
        <v>0</v>
      </c>
      <c r="J64" s="103">
        <f t="array" aca="1" ref="J64" ca="1">N(INDIRECT("J"&amp;SMALL(IF($D$10:$D$41=$D64,ROW($D$10:$D$41),""),ROW()-63)))</f>
        <v>0</v>
      </c>
      <c r="K64" s="103">
        <f t="array" aca="1" ref="K64" ca="1">N(INDIRECT("K"&amp;SMALL(IF($D$10:$D$41=$D64,ROW($D$10:$D$41),""),ROW()-63)))</f>
        <v>0</v>
      </c>
      <c r="L64" s="103">
        <f t="array" aca="1" ref="L64" ca="1">N(INDIRECT("L"&amp;SMALL(IF($D$10:$D$41=$D64,ROW($D$10:$D$41),""),ROW()-63)))</f>
        <v>0</v>
      </c>
      <c r="M64" s="104">
        <f t="array" aca="1" ref="M64" ca="1">N(INDIRECT("M"&amp;SMALL(IF($D$10:$D$41=$D64,ROW($D$10:$D$41),""),ROW()-63)))</f>
        <v>0</v>
      </c>
      <c r="N64" s="247">
        <f ca="1">SUM(E64:M64)</f>
        <v>468</v>
      </c>
      <c r="O64" s="246">
        <f ca="1">IFERROR(AVERAGEIF(E64:M64,"&lt;&gt;0",E64:M64),"")</f>
        <v>156</v>
      </c>
      <c r="Q64" s="323" t="str">
        <f>pozvánka_ceny!C51</f>
        <v>Jack Daniel's Honey 1 l</v>
      </c>
      <c r="R64" s="323"/>
      <c r="S64" s="323"/>
      <c r="T64" s="323"/>
      <c r="U64" s="323"/>
      <c r="V64" s="116"/>
      <c r="AC64" s="193">
        <f ca="1">IF(E64=0,"",E64)</f>
        <v>101</v>
      </c>
      <c r="AD64" s="193">
        <f t="shared" ref="AD64:AK64" ca="1" si="18">IF(F64=0,"",F64)</f>
        <v>178</v>
      </c>
      <c r="AE64" s="193">
        <f t="shared" ca="1" si="18"/>
        <v>189</v>
      </c>
      <c r="AF64" s="193" t="str">
        <f t="shared" ca="1" si="18"/>
        <v/>
      </c>
      <c r="AG64" s="193" t="str">
        <f t="shared" ca="1" si="18"/>
        <v/>
      </c>
      <c r="AH64" s="193" t="str">
        <f t="shared" ca="1" si="18"/>
        <v/>
      </c>
      <c r="AI64" s="193" t="str">
        <f t="shared" ca="1" si="18"/>
        <v/>
      </c>
      <c r="AJ64" s="193" t="str">
        <f t="shared" ca="1" si="18"/>
        <v/>
      </c>
      <c r="AK64" s="193" t="str">
        <f t="shared" ca="1" si="18"/>
        <v/>
      </c>
      <c r="AM64" s="199" t="str">
        <f ca="1">C64</f>
        <v>Petr</v>
      </c>
      <c r="AN64" s="199" t="str">
        <f t="shared" ref="AN64:AX75" si="19">D64</f>
        <v>MP</v>
      </c>
      <c r="AO64" s="199">
        <f t="shared" ca="1" si="19"/>
        <v>101</v>
      </c>
      <c r="AP64" s="199">
        <f t="shared" ca="1" si="19"/>
        <v>178</v>
      </c>
      <c r="AQ64" s="199">
        <f t="shared" ca="1" si="19"/>
        <v>189</v>
      </c>
      <c r="AR64" s="199">
        <f t="shared" ca="1" si="19"/>
        <v>0</v>
      </c>
      <c r="AS64" s="199">
        <f t="shared" ca="1" si="19"/>
        <v>0</v>
      </c>
      <c r="AT64" s="199">
        <f t="shared" ca="1" si="19"/>
        <v>0</v>
      </c>
      <c r="AU64" s="199">
        <f t="shared" ca="1" si="19"/>
        <v>0</v>
      </c>
      <c r="AV64" s="199">
        <f t="shared" ca="1" si="19"/>
        <v>0</v>
      </c>
      <c r="AW64" s="199">
        <f t="shared" ca="1" si="19"/>
        <v>0</v>
      </c>
      <c r="AX64" s="199">
        <f t="shared" ca="1" si="19"/>
        <v>468</v>
      </c>
      <c r="AY64" s="255">
        <f ca="1">O64</f>
        <v>156</v>
      </c>
    </row>
    <row r="65" spans="2:52" ht="16.5" customHeight="1" thickBot="1" x14ac:dyDescent="0.3">
      <c r="B65" s="201" t="s">
        <v>14</v>
      </c>
      <c r="C65" s="205">
        <f t="array" aca="1" ref="C65" ca="1">INDIRECT("C"&amp;SMALL(IF($D$10:$D$41=$D65,ROW($D$10:$D$41),""),ROW()-63))</f>
        <v>0</v>
      </c>
      <c r="D65" s="208"/>
      <c r="E65" s="102">
        <f t="array" aca="1" ref="E65" ca="1">N(INDIRECT("E"&amp;SMALL(IF($D$10:$D$41=$D65,ROW($D$10:$D$41),""),ROW()-63)))</f>
        <v>0</v>
      </c>
      <c r="F65" s="103">
        <f t="array" aca="1" ref="F65" ca="1">N(INDIRECT("F"&amp;SMALL(IF($D$10:$D$41=$D65,ROW($D$10:$D$41),""),ROW()-63)))</f>
        <v>0</v>
      </c>
      <c r="G65" s="103">
        <f t="array" aca="1" ref="G65" ca="1">N(INDIRECT("G"&amp;SMALL(IF($D$10:$D$41=$D65,ROW($D$10:$D$41),""),ROW()-63)))</f>
        <v>0</v>
      </c>
      <c r="H65" s="103">
        <f t="array" aca="1" ref="H65" ca="1">N(INDIRECT("H"&amp;SMALL(IF($D$10:$D$41=$D65,ROW($D$10:$D$41),""),ROW()-63)))</f>
        <v>0</v>
      </c>
      <c r="I65" s="103">
        <f t="array" aca="1" ref="I65" ca="1">N(INDIRECT("I"&amp;SMALL(IF($D$10:$D$41=$D65,ROW($D$10:$D$41),""),ROW()-63)))</f>
        <v>0</v>
      </c>
      <c r="J65" s="103">
        <f t="array" aca="1" ref="J65" ca="1">N(INDIRECT("J"&amp;SMALL(IF($D$10:$D$41=$D65,ROW($D$10:$D$41),""),ROW()-63)))</f>
        <v>0</v>
      </c>
      <c r="K65" s="103">
        <f t="array" aca="1" ref="K65" ca="1">N(INDIRECT("K"&amp;SMALL(IF($D$10:$D$41=$D65,ROW($D$10:$D$41),""),ROW()-63)))</f>
        <v>0</v>
      </c>
      <c r="L65" s="103">
        <f t="array" aca="1" ref="L65" ca="1">N(INDIRECT("L"&amp;SMALL(IF($D$10:$D$41=$D65,ROW($D$10:$D$41),""),ROW()-63)))</f>
        <v>0</v>
      </c>
      <c r="M65" s="104">
        <f t="array" aca="1" ref="M65" ca="1">N(INDIRECT("M"&amp;SMALL(IF($D$10:$D$41=$D65,ROW($D$10:$D$41),""),ROW()-63)))</f>
        <v>0</v>
      </c>
      <c r="N65" s="247">
        <f t="shared" ref="N65:N75" ca="1" si="20">SUM(E65:M65)</f>
        <v>0</v>
      </c>
      <c r="O65" s="246" t="str">
        <f t="shared" ref="O65:O75" ca="1" si="21">IFERROR(AVERAGEIF(E65:M65,"&lt;&gt;0",E65:M65),"")</f>
        <v/>
      </c>
      <c r="Q65" s="323" t="str">
        <f>pozvánka_ceny!C52</f>
        <v>Majestat XO Brandy de Jerez Gran Reserva 0,7 l</v>
      </c>
      <c r="R65" s="323"/>
      <c r="S65" s="323"/>
      <c r="T65" s="323"/>
      <c r="U65" s="323"/>
      <c r="V65" s="116"/>
      <c r="AC65" s="193" t="str">
        <f t="shared" ref="AC65:AC75" ca="1" si="22">IF(E65=0,"",E65)</f>
        <v/>
      </c>
      <c r="AD65" s="193" t="str">
        <f t="shared" ref="AD65:AD75" ca="1" si="23">IF(F65=0,"",F65)</f>
        <v/>
      </c>
      <c r="AE65" s="193" t="str">
        <f t="shared" ref="AE65:AE75" ca="1" si="24">IF(G65=0,"",G65)</f>
        <v/>
      </c>
      <c r="AF65" s="193" t="str">
        <f t="shared" ref="AF65:AF75" ca="1" si="25">IF(H65=0,"",H65)</f>
        <v/>
      </c>
      <c r="AG65" s="193" t="str">
        <f t="shared" ref="AG65:AG75" ca="1" si="26">IF(I65=0,"",I65)</f>
        <v/>
      </c>
      <c r="AH65" s="193" t="str">
        <f t="shared" ref="AH65:AH75" ca="1" si="27">IF(J65=0,"",J65)</f>
        <v/>
      </c>
      <c r="AI65" s="193" t="str">
        <f t="shared" ref="AI65:AI75" ca="1" si="28">IF(K65=0,"",K65)</f>
        <v/>
      </c>
      <c r="AJ65" s="193" t="str">
        <f t="shared" ref="AJ65:AJ75" ca="1" si="29">IF(L65=0,"",L65)</f>
        <v/>
      </c>
      <c r="AK65" s="193" t="str">
        <f t="shared" ref="AK65:AK75" ca="1" si="30">IF(M65=0,"",M65)</f>
        <v/>
      </c>
      <c r="AM65" s="199">
        <f t="shared" ref="AM65:AM75" ca="1" si="31">C65</f>
        <v>0</v>
      </c>
      <c r="AN65" s="199">
        <f t="shared" si="19"/>
        <v>0</v>
      </c>
      <c r="AO65" s="199">
        <f t="shared" ca="1" si="19"/>
        <v>0</v>
      </c>
      <c r="AP65" s="199">
        <f t="shared" ca="1" si="19"/>
        <v>0</v>
      </c>
      <c r="AQ65" s="199">
        <f t="shared" ca="1" si="19"/>
        <v>0</v>
      </c>
      <c r="AR65" s="199">
        <f t="shared" ca="1" si="19"/>
        <v>0</v>
      </c>
      <c r="AS65" s="199">
        <f t="shared" ca="1" si="19"/>
        <v>0</v>
      </c>
      <c r="AT65" s="199">
        <f t="shared" ca="1" si="19"/>
        <v>0</v>
      </c>
      <c r="AU65" s="199">
        <f t="shared" ca="1" si="19"/>
        <v>0</v>
      </c>
      <c r="AV65" s="199">
        <f t="shared" ca="1" si="19"/>
        <v>0</v>
      </c>
      <c r="AW65" s="199">
        <f t="shared" ca="1" si="19"/>
        <v>0</v>
      </c>
      <c r="AX65" s="199">
        <f t="shared" ca="1" si="19"/>
        <v>0</v>
      </c>
      <c r="AY65" s="255" t="str">
        <f t="shared" ref="AY65:AY75" ca="1" si="32">O65</f>
        <v/>
      </c>
    </row>
    <row r="66" spans="2:52" ht="16.5" customHeight="1" thickBot="1" x14ac:dyDescent="0.3">
      <c r="B66" s="201" t="s">
        <v>15</v>
      </c>
      <c r="C66" s="205">
        <f t="array" aca="1" ref="C66" ca="1">INDIRECT("C"&amp;SMALL(IF($D$10:$D$41=$D66,ROW($D$10:$D$41),""),ROW()-63))</f>
        <v>0</v>
      </c>
      <c r="D66" s="208"/>
      <c r="E66" s="102">
        <f t="array" aca="1" ref="E66" ca="1">N(INDIRECT("E"&amp;SMALL(IF($D$10:$D$41=$D66,ROW($D$10:$D$41),""),ROW()-63)))</f>
        <v>0</v>
      </c>
      <c r="F66" s="103">
        <f t="array" aca="1" ref="F66" ca="1">N(INDIRECT("F"&amp;SMALL(IF($D$10:$D$41=$D66,ROW($D$10:$D$41),""),ROW()-63)))</f>
        <v>0</v>
      </c>
      <c r="G66" s="103">
        <f t="array" aca="1" ref="G66" ca="1">N(INDIRECT("G"&amp;SMALL(IF($D$10:$D$41=$D66,ROW($D$10:$D$41),""),ROW()-63)))</f>
        <v>0</v>
      </c>
      <c r="H66" s="103">
        <f t="array" aca="1" ref="H66" ca="1">N(INDIRECT("H"&amp;SMALL(IF($D$10:$D$41=$D66,ROW($D$10:$D$41),""),ROW()-63)))</f>
        <v>0</v>
      </c>
      <c r="I66" s="103">
        <f t="array" aca="1" ref="I66" ca="1">N(INDIRECT("I"&amp;SMALL(IF($D$10:$D$41=$D66,ROW($D$10:$D$41),""),ROW()-63)))</f>
        <v>0</v>
      </c>
      <c r="J66" s="103">
        <f t="array" aca="1" ref="J66" ca="1">N(INDIRECT("J"&amp;SMALL(IF($D$10:$D$41=$D66,ROW($D$10:$D$41),""),ROW()-63)))</f>
        <v>0</v>
      </c>
      <c r="K66" s="103">
        <f t="array" aca="1" ref="K66" ca="1">N(INDIRECT("K"&amp;SMALL(IF($D$10:$D$41=$D66,ROW($D$10:$D$41),""),ROW()-63)))</f>
        <v>0</v>
      </c>
      <c r="L66" s="103">
        <f t="array" aca="1" ref="L66" ca="1">N(INDIRECT("L"&amp;SMALL(IF($D$10:$D$41=$D66,ROW($D$10:$D$41),""),ROW()-63)))</f>
        <v>0</v>
      </c>
      <c r="M66" s="104">
        <f t="array" aca="1" ref="M66" ca="1">N(INDIRECT("M"&amp;SMALL(IF($D$10:$D$41=$D66,ROW($D$10:$D$41),""),ROW()-63)))</f>
        <v>0</v>
      </c>
      <c r="N66" s="247">
        <f t="shared" ca="1" si="20"/>
        <v>0</v>
      </c>
      <c r="O66" s="246" t="str">
        <f t="shared" ca="1" si="21"/>
        <v/>
      </c>
      <c r="Q66" s="323" t="str">
        <f>pozvánka_ceny!C53</f>
        <v>Beefeater Gin 0,7 l</v>
      </c>
      <c r="R66" s="323"/>
      <c r="S66" s="323"/>
      <c r="T66" s="323"/>
      <c r="U66" s="323"/>
      <c r="V66" s="116"/>
      <c r="AC66" s="193" t="str">
        <f t="shared" ca="1" si="22"/>
        <v/>
      </c>
      <c r="AD66" s="193" t="str">
        <f t="shared" ca="1" si="23"/>
        <v/>
      </c>
      <c r="AE66" s="193" t="str">
        <f t="shared" ca="1" si="24"/>
        <v/>
      </c>
      <c r="AF66" s="193" t="str">
        <f t="shared" ca="1" si="25"/>
        <v/>
      </c>
      <c r="AG66" s="193" t="str">
        <f t="shared" ca="1" si="26"/>
        <v/>
      </c>
      <c r="AH66" s="193" t="str">
        <f t="shared" ca="1" si="27"/>
        <v/>
      </c>
      <c r="AI66" s="193" t="str">
        <f t="shared" ca="1" si="28"/>
        <v/>
      </c>
      <c r="AJ66" s="193" t="str">
        <f t="shared" ca="1" si="29"/>
        <v/>
      </c>
      <c r="AK66" s="193" t="str">
        <f t="shared" ca="1" si="30"/>
        <v/>
      </c>
      <c r="AM66" s="199">
        <f t="shared" ca="1" si="31"/>
        <v>0</v>
      </c>
      <c r="AN66" s="199">
        <f t="shared" si="19"/>
        <v>0</v>
      </c>
      <c r="AO66" s="199">
        <f t="shared" ca="1" si="19"/>
        <v>0</v>
      </c>
      <c r="AP66" s="199">
        <f t="shared" ca="1" si="19"/>
        <v>0</v>
      </c>
      <c r="AQ66" s="199">
        <f t="shared" ca="1" si="19"/>
        <v>0</v>
      </c>
      <c r="AR66" s="199">
        <f t="shared" ca="1" si="19"/>
        <v>0</v>
      </c>
      <c r="AS66" s="199">
        <f t="shared" ca="1" si="19"/>
        <v>0</v>
      </c>
      <c r="AT66" s="199">
        <f t="shared" ca="1" si="19"/>
        <v>0</v>
      </c>
      <c r="AU66" s="199">
        <f t="shared" ca="1" si="19"/>
        <v>0</v>
      </c>
      <c r="AV66" s="199">
        <f t="shared" ca="1" si="19"/>
        <v>0</v>
      </c>
      <c r="AW66" s="199">
        <f t="shared" ca="1" si="19"/>
        <v>0</v>
      </c>
      <c r="AX66" s="199">
        <f t="shared" ca="1" si="19"/>
        <v>0</v>
      </c>
      <c r="AY66" s="255" t="str">
        <f t="shared" ca="1" si="32"/>
        <v/>
      </c>
    </row>
    <row r="67" spans="2:52" ht="16.5" customHeight="1" thickBot="1" x14ac:dyDescent="0.3">
      <c r="B67" s="201" t="s">
        <v>16</v>
      </c>
      <c r="C67" s="205">
        <f t="array" aca="1" ref="C67" ca="1">INDIRECT("C"&amp;SMALL(IF($D$10:$D$41=$D67,ROW($D$10:$D$41),""),ROW()-63))</f>
        <v>0</v>
      </c>
      <c r="D67" s="208"/>
      <c r="E67" s="102">
        <f t="array" aca="1" ref="E67" ca="1">N(INDIRECT("E"&amp;SMALL(IF($D$10:$D$41=$D67,ROW($D$10:$D$41),""),ROW()-63)))</f>
        <v>0</v>
      </c>
      <c r="F67" s="103">
        <f t="array" aca="1" ref="F67" ca="1">N(INDIRECT("F"&amp;SMALL(IF($D$10:$D$41=$D67,ROW($D$10:$D$41),""),ROW()-63)))</f>
        <v>0</v>
      </c>
      <c r="G67" s="103">
        <f t="array" aca="1" ref="G67" ca="1">N(INDIRECT("G"&amp;SMALL(IF($D$10:$D$41=$D67,ROW($D$10:$D$41),""),ROW()-63)))</f>
        <v>0</v>
      </c>
      <c r="H67" s="103">
        <f t="array" aca="1" ref="H67" ca="1">N(INDIRECT("H"&amp;SMALL(IF($D$10:$D$41=$D67,ROW($D$10:$D$41),""),ROW()-63)))</f>
        <v>0</v>
      </c>
      <c r="I67" s="103">
        <f t="array" aca="1" ref="I67" ca="1">N(INDIRECT("I"&amp;SMALL(IF($D$10:$D$41=$D67,ROW($D$10:$D$41),""),ROW()-63)))</f>
        <v>0</v>
      </c>
      <c r="J67" s="103">
        <f t="array" aca="1" ref="J67" ca="1">N(INDIRECT("J"&amp;SMALL(IF($D$10:$D$41=$D67,ROW($D$10:$D$41),""),ROW()-63)))</f>
        <v>0</v>
      </c>
      <c r="K67" s="103">
        <f t="array" aca="1" ref="K67" ca="1">N(INDIRECT("K"&amp;SMALL(IF($D$10:$D$41=$D67,ROW($D$10:$D$41),""),ROW()-63)))</f>
        <v>0</v>
      </c>
      <c r="L67" s="103">
        <f t="array" aca="1" ref="L67" ca="1">N(INDIRECT("L"&amp;SMALL(IF($D$10:$D$41=$D67,ROW($D$10:$D$41),""),ROW()-63)))</f>
        <v>0</v>
      </c>
      <c r="M67" s="104">
        <f t="array" aca="1" ref="M67" ca="1">N(INDIRECT("M"&amp;SMALL(IF($D$10:$D$41=$D67,ROW($D$10:$D$41),""),ROW()-63)))</f>
        <v>0</v>
      </c>
      <c r="N67" s="247">
        <f t="shared" ca="1" si="20"/>
        <v>0</v>
      </c>
      <c r="O67" s="246" t="str">
        <f t="shared" ca="1" si="21"/>
        <v/>
      </c>
      <c r="Q67" s="323" t="str">
        <f>pozvánka_ceny!C54</f>
        <v>Campari Bitter 0,7 l</v>
      </c>
      <c r="R67" s="323"/>
      <c r="S67" s="323"/>
      <c r="T67" s="323"/>
      <c r="U67" s="323"/>
      <c r="V67" s="116"/>
      <c r="AC67" s="193" t="str">
        <f t="shared" ca="1" si="22"/>
        <v/>
      </c>
      <c r="AD67" s="193" t="str">
        <f t="shared" ca="1" si="23"/>
        <v/>
      </c>
      <c r="AE67" s="193" t="str">
        <f t="shared" ca="1" si="24"/>
        <v/>
      </c>
      <c r="AF67" s="193" t="str">
        <f t="shared" ca="1" si="25"/>
        <v/>
      </c>
      <c r="AG67" s="193" t="str">
        <f t="shared" ca="1" si="26"/>
        <v/>
      </c>
      <c r="AH67" s="193" t="str">
        <f t="shared" ca="1" si="27"/>
        <v/>
      </c>
      <c r="AI67" s="193" t="str">
        <f t="shared" ca="1" si="28"/>
        <v/>
      </c>
      <c r="AJ67" s="193" t="str">
        <f t="shared" ca="1" si="29"/>
        <v/>
      </c>
      <c r="AK67" s="193" t="str">
        <f t="shared" ca="1" si="30"/>
        <v/>
      </c>
      <c r="AM67" s="199">
        <f t="shared" ca="1" si="31"/>
        <v>0</v>
      </c>
      <c r="AN67" s="199">
        <f t="shared" si="19"/>
        <v>0</v>
      </c>
      <c r="AO67" s="199">
        <f t="shared" ca="1" si="19"/>
        <v>0</v>
      </c>
      <c r="AP67" s="199">
        <f t="shared" ca="1" si="19"/>
        <v>0</v>
      </c>
      <c r="AQ67" s="199">
        <f t="shared" ca="1" si="19"/>
        <v>0</v>
      </c>
      <c r="AR67" s="199">
        <f t="shared" ca="1" si="19"/>
        <v>0</v>
      </c>
      <c r="AS67" s="199">
        <f t="shared" ca="1" si="19"/>
        <v>0</v>
      </c>
      <c r="AT67" s="199">
        <f t="shared" ca="1" si="19"/>
        <v>0</v>
      </c>
      <c r="AU67" s="199">
        <f t="shared" ca="1" si="19"/>
        <v>0</v>
      </c>
      <c r="AV67" s="199">
        <f t="shared" ca="1" si="19"/>
        <v>0</v>
      </c>
      <c r="AW67" s="199">
        <f t="shared" ca="1" si="19"/>
        <v>0</v>
      </c>
      <c r="AX67" s="199">
        <f t="shared" ca="1" si="19"/>
        <v>0</v>
      </c>
      <c r="AY67" s="255" t="str">
        <f t="shared" ca="1" si="32"/>
        <v/>
      </c>
    </row>
    <row r="68" spans="2:52" ht="16.5" customHeight="1" thickBot="1" x14ac:dyDescent="0.3">
      <c r="B68" s="201" t="s">
        <v>20</v>
      </c>
      <c r="C68" s="205">
        <f t="array" aca="1" ref="C68" ca="1">INDIRECT("C"&amp;SMALL(IF($D$10:$D$41=$D68,ROW($D$10:$D$41),""),ROW()-63))</f>
        <v>0</v>
      </c>
      <c r="D68" s="208"/>
      <c r="E68" s="102">
        <f t="array" aca="1" ref="E68" ca="1">N(INDIRECT("E"&amp;SMALL(IF($D$10:$D$41=$D68,ROW($D$10:$D$41),""),ROW()-63)))</f>
        <v>0</v>
      </c>
      <c r="F68" s="103">
        <f t="array" aca="1" ref="F68" ca="1">N(INDIRECT("F"&amp;SMALL(IF($D$10:$D$41=$D68,ROW($D$10:$D$41),""),ROW()-63)))</f>
        <v>0</v>
      </c>
      <c r="G68" s="103">
        <f t="array" aca="1" ref="G68" ca="1">N(INDIRECT("G"&amp;SMALL(IF($D$10:$D$41=$D68,ROW($D$10:$D$41),""),ROW()-63)))</f>
        <v>0</v>
      </c>
      <c r="H68" s="103">
        <f t="array" aca="1" ref="H68" ca="1">N(INDIRECT("H"&amp;SMALL(IF($D$10:$D$41=$D68,ROW($D$10:$D$41),""),ROW()-63)))</f>
        <v>0</v>
      </c>
      <c r="I68" s="103">
        <f t="array" aca="1" ref="I68" ca="1">N(INDIRECT("I"&amp;SMALL(IF($D$10:$D$41=$D68,ROW($D$10:$D$41),""),ROW()-63)))</f>
        <v>0</v>
      </c>
      <c r="J68" s="103">
        <f t="array" aca="1" ref="J68" ca="1">N(INDIRECT("J"&amp;SMALL(IF($D$10:$D$41=$D68,ROW($D$10:$D$41),""),ROW()-63)))</f>
        <v>0</v>
      </c>
      <c r="K68" s="103">
        <f t="array" aca="1" ref="K68" ca="1">N(INDIRECT("K"&amp;SMALL(IF($D$10:$D$41=$D68,ROW($D$10:$D$41),""),ROW()-63)))</f>
        <v>0</v>
      </c>
      <c r="L68" s="103">
        <f t="array" aca="1" ref="L68" ca="1">N(INDIRECT("L"&amp;SMALL(IF($D$10:$D$41=$D68,ROW($D$10:$D$41),""),ROW()-63)))</f>
        <v>0</v>
      </c>
      <c r="M68" s="104">
        <f t="array" aca="1" ref="M68" ca="1">N(INDIRECT("M"&amp;SMALL(IF($D$10:$D$41=$D68,ROW($D$10:$D$41),""),ROW()-63)))</f>
        <v>0</v>
      </c>
      <c r="N68" s="247">
        <f t="shared" ca="1" si="20"/>
        <v>0</v>
      </c>
      <c r="O68" s="246" t="str">
        <f t="shared" ca="1" si="21"/>
        <v/>
      </c>
      <c r="V68" s="116"/>
      <c r="AC68" s="193" t="str">
        <f t="shared" ca="1" si="22"/>
        <v/>
      </c>
      <c r="AD68" s="193" t="str">
        <f t="shared" ca="1" si="23"/>
        <v/>
      </c>
      <c r="AE68" s="193" t="str">
        <f t="shared" ca="1" si="24"/>
        <v/>
      </c>
      <c r="AF68" s="193" t="str">
        <f t="shared" ca="1" si="25"/>
        <v/>
      </c>
      <c r="AG68" s="193" t="str">
        <f t="shared" ca="1" si="26"/>
        <v/>
      </c>
      <c r="AH68" s="193" t="str">
        <f t="shared" ca="1" si="27"/>
        <v/>
      </c>
      <c r="AI68" s="193" t="str">
        <f t="shared" ca="1" si="28"/>
        <v/>
      </c>
      <c r="AJ68" s="193" t="str">
        <f t="shared" ca="1" si="29"/>
        <v/>
      </c>
      <c r="AK68" s="193" t="str">
        <f t="shared" ca="1" si="30"/>
        <v/>
      </c>
      <c r="AM68" s="199">
        <f t="shared" ca="1" si="31"/>
        <v>0</v>
      </c>
      <c r="AN68" s="199">
        <f t="shared" si="19"/>
        <v>0</v>
      </c>
      <c r="AO68" s="199">
        <f t="shared" ca="1" si="19"/>
        <v>0</v>
      </c>
      <c r="AP68" s="199">
        <f t="shared" ca="1" si="19"/>
        <v>0</v>
      </c>
      <c r="AQ68" s="199">
        <f t="shared" ca="1" si="19"/>
        <v>0</v>
      </c>
      <c r="AR68" s="199">
        <f t="shared" ca="1" si="19"/>
        <v>0</v>
      </c>
      <c r="AS68" s="199">
        <f t="shared" ca="1" si="19"/>
        <v>0</v>
      </c>
      <c r="AT68" s="199">
        <f t="shared" ca="1" si="19"/>
        <v>0</v>
      </c>
      <c r="AU68" s="199">
        <f t="shared" ca="1" si="19"/>
        <v>0</v>
      </c>
      <c r="AV68" s="199">
        <f t="shared" ca="1" si="19"/>
        <v>0</v>
      </c>
      <c r="AW68" s="199">
        <f t="shared" ca="1" si="19"/>
        <v>0</v>
      </c>
      <c r="AX68" s="199">
        <f t="shared" ca="1" si="19"/>
        <v>0</v>
      </c>
      <c r="AY68" s="255" t="str">
        <f t="shared" ca="1" si="32"/>
        <v/>
      </c>
    </row>
    <row r="69" spans="2:52" ht="16.5" customHeight="1" thickBot="1" x14ac:dyDescent="0.3">
      <c r="B69" s="201" t="s">
        <v>22</v>
      </c>
      <c r="C69" s="205">
        <f t="array" aca="1" ref="C69" ca="1">INDIRECT("C"&amp;SMALL(IF($D$10:$D$41=$D69,ROW($D$10:$D$41),""),ROW()-63))</f>
        <v>0</v>
      </c>
      <c r="D69" s="208"/>
      <c r="E69" s="102">
        <f t="array" aca="1" ref="E69" ca="1">N(INDIRECT("E"&amp;SMALL(IF($D$10:$D$41=$D69,ROW($D$10:$D$41),""),ROW()-63)))</f>
        <v>0</v>
      </c>
      <c r="F69" s="103">
        <f t="array" aca="1" ref="F69" ca="1">N(INDIRECT("F"&amp;SMALL(IF($D$10:$D$41=$D69,ROW($D$10:$D$41),""),ROW()-63)))</f>
        <v>0</v>
      </c>
      <c r="G69" s="103">
        <f t="array" aca="1" ref="G69" ca="1">N(INDIRECT("G"&amp;SMALL(IF($D$10:$D$41=$D69,ROW($D$10:$D$41),""),ROW()-63)))</f>
        <v>0</v>
      </c>
      <c r="H69" s="103">
        <f t="array" aca="1" ref="H69" ca="1">N(INDIRECT("H"&amp;SMALL(IF($D$10:$D$41=$D69,ROW($D$10:$D$41),""),ROW()-63)))</f>
        <v>0</v>
      </c>
      <c r="I69" s="103">
        <f t="array" aca="1" ref="I69" ca="1">N(INDIRECT("I"&amp;SMALL(IF($D$10:$D$41=$D69,ROW($D$10:$D$41),""),ROW()-63)))</f>
        <v>0</v>
      </c>
      <c r="J69" s="103">
        <f t="array" aca="1" ref="J69" ca="1">N(INDIRECT("J"&amp;SMALL(IF($D$10:$D$41=$D69,ROW($D$10:$D$41),""),ROW()-63)))</f>
        <v>0</v>
      </c>
      <c r="K69" s="103">
        <f t="array" aca="1" ref="K69" ca="1">N(INDIRECT("K"&amp;SMALL(IF($D$10:$D$41=$D69,ROW($D$10:$D$41),""),ROW()-63)))</f>
        <v>0</v>
      </c>
      <c r="L69" s="103">
        <f t="array" aca="1" ref="L69" ca="1">N(INDIRECT("L"&amp;SMALL(IF($D$10:$D$41=$D69,ROW($D$10:$D$41),""),ROW()-63)))</f>
        <v>0</v>
      </c>
      <c r="M69" s="104">
        <f t="array" aca="1" ref="M69" ca="1">N(INDIRECT("M"&amp;SMALL(IF($D$10:$D$41=$D69,ROW($D$10:$D$41),""),ROW()-63)))</f>
        <v>0</v>
      </c>
      <c r="N69" s="247">
        <f t="shared" ca="1" si="20"/>
        <v>0</v>
      </c>
      <c r="O69" s="246" t="str">
        <f t="shared" ca="1" si="21"/>
        <v/>
      </c>
      <c r="V69" s="116"/>
      <c r="AC69" s="193" t="str">
        <f t="shared" ca="1" si="22"/>
        <v/>
      </c>
      <c r="AD69" s="193" t="str">
        <f t="shared" ca="1" si="23"/>
        <v/>
      </c>
      <c r="AE69" s="193" t="str">
        <f t="shared" ca="1" si="24"/>
        <v/>
      </c>
      <c r="AF69" s="193" t="str">
        <f t="shared" ca="1" si="25"/>
        <v/>
      </c>
      <c r="AG69" s="193" t="str">
        <f t="shared" ca="1" si="26"/>
        <v/>
      </c>
      <c r="AH69" s="193" t="str">
        <f t="shared" ca="1" si="27"/>
        <v/>
      </c>
      <c r="AI69" s="193" t="str">
        <f t="shared" ca="1" si="28"/>
        <v/>
      </c>
      <c r="AJ69" s="193" t="str">
        <f t="shared" ca="1" si="29"/>
        <v/>
      </c>
      <c r="AK69" s="193" t="str">
        <f t="shared" ca="1" si="30"/>
        <v/>
      </c>
      <c r="AM69" s="199">
        <f t="shared" ca="1" si="31"/>
        <v>0</v>
      </c>
      <c r="AN69" s="199">
        <f t="shared" si="19"/>
        <v>0</v>
      </c>
      <c r="AO69" s="199">
        <f t="shared" ca="1" si="19"/>
        <v>0</v>
      </c>
      <c r="AP69" s="199">
        <f t="shared" ca="1" si="19"/>
        <v>0</v>
      </c>
      <c r="AQ69" s="199">
        <f t="shared" ca="1" si="19"/>
        <v>0</v>
      </c>
      <c r="AR69" s="199">
        <f t="shared" ca="1" si="19"/>
        <v>0</v>
      </c>
      <c r="AS69" s="199">
        <f t="shared" ca="1" si="19"/>
        <v>0</v>
      </c>
      <c r="AT69" s="199">
        <f t="shared" ca="1" si="19"/>
        <v>0</v>
      </c>
      <c r="AU69" s="199">
        <f t="shared" ca="1" si="19"/>
        <v>0</v>
      </c>
      <c r="AV69" s="199">
        <f t="shared" ca="1" si="19"/>
        <v>0</v>
      </c>
      <c r="AW69" s="199">
        <f t="shared" ca="1" si="19"/>
        <v>0</v>
      </c>
      <c r="AX69" s="199">
        <f t="shared" ca="1" si="19"/>
        <v>0</v>
      </c>
      <c r="AY69" s="255" t="str">
        <f t="shared" ca="1" si="32"/>
        <v/>
      </c>
    </row>
    <row r="70" spans="2:52" ht="16.5" customHeight="1" thickBot="1" x14ac:dyDescent="0.3">
      <c r="B70" s="201" t="s">
        <v>23</v>
      </c>
      <c r="C70" s="205">
        <f t="array" aca="1" ref="C70" ca="1">INDIRECT("C"&amp;SMALL(IF($D$10:$D$41=$D70,ROW($D$10:$D$41),""),ROW()-63))</f>
        <v>0</v>
      </c>
      <c r="D70" s="208"/>
      <c r="E70" s="102">
        <f t="array" aca="1" ref="E70" ca="1">N(INDIRECT("E"&amp;SMALL(IF($D$10:$D$41=$D70,ROW($D$10:$D$41),""),ROW()-63)))</f>
        <v>0</v>
      </c>
      <c r="F70" s="103">
        <f t="array" aca="1" ref="F70" ca="1">N(INDIRECT("F"&amp;SMALL(IF($D$10:$D$41=$D70,ROW($D$10:$D$41),""),ROW()-63)))</f>
        <v>0</v>
      </c>
      <c r="G70" s="103">
        <f t="array" aca="1" ref="G70" ca="1">N(INDIRECT("G"&amp;SMALL(IF($D$10:$D$41=$D70,ROW($D$10:$D$41),""),ROW()-63)))</f>
        <v>0</v>
      </c>
      <c r="H70" s="103">
        <f t="array" aca="1" ref="H70" ca="1">N(INDIRECT("H"&amp;SMALL(IF($D$10:$D$41=$D70,ROW($D$10:$D$41),""),ROW()-63)))</f>
        <v>0</v>
      </c>
      <c r="I70" s="103">
        <f t="array" aca="1" ref="I70" ca="1">N(INDIRECT("I"&amp;SMALL(IF($D$10:$D$41=$D70,ROW($D$10:$D$41),""),ROW()-63)))</f>
        <v>0</v>
      </c>
      <c r="J70" s="103">
        <f t="array" aca="1" ref="J70" ca="1">N(INDIRECT("J"&amp;SMALL(IF($D$10:$D$41=$D70,ROW($D$10:$D$41),""),ROW()-63)))</f>
        <v>0</v>
      </c>
      <c r="K70" s="103">
        <f t="array" aca="1" ref="K70" ca="1">N(INDIRECT("K"&amp;SMALL(IF($D$10:$D$41=$D70,ROW($D$10:$D$41),""),ROW()-63)))</f>
        <v>0</v>
      </c>
      <c r="L70" s="103">
        <f t="array" aca="1" ref="L70" ca="1">N(INDIRECT("L"&amp;SMALL(IF($D$10:$D$41=$D70,ROW($D$10:$D$41),""),ROW()-63)))</f>
        <v>0</v>
      </c>
      <c r="M70" s="104">
        <f t="array" aca="1" ref="M70" ca="1">N(INDIRECT("M"&amp;SMALL(IF($D$10:$D$41=$D70,ROW($D$10:$D$41),""),ROW()-63)))</f>
        <v>0</v>
      </c>
      <c r="N70" s="247">
        <f t="shared" ca="1" si="20"/>
        <v>0</v>
      </c>
      <c r="O70" s="246" t="str">
        <f t="shared" ca="1" si="21"/>
        <v/>
      </c>
      <c r="V70" s="116"/>
      <c r="AC70" s="193" t="str">
        <f t="shared" ca="1" si="22"/>
        <v/>
      </c>
      <c r="AD70" s="193" t="str">
        <f t="shared" ca="1" si="23"/>
        <v/>
      </c>
      <c r="AE70" s="193" t="str">
        <f t="shared" ca="1" si="24"/>
        <v/>
      </c>
      <c r="AF70" s="193" t="str">
        <f t="shared" ca="1" si="25"/>
        <v/>
      </c>
      <c r="AG70" s="193" t="str">
        <f t="shared" ca="1" si="26"/>
        <v/>
      </c>
      <c r="AH70" s="193" t="str">
        <f t="shared" ca="1" si="27"/>
        <v/>
      </c>
      <c r="AI70" s="193" t="str">
        <f t="shared" ca="1" si="28"/>
        <v/>
      </c>
      <c r="AJ70" s="193" t="str">
        <f t="shared" ca="1" si="29"/>
        <v/>
      </c>
      <c r="AK70" s="193" t="str">
        <f t="shared" ca="1" si="30"/>
        <v/>
      </c>
      <c r="AM70" s="199">
        <f t="shared" ca="1" si="31"/>
        <v>0</v>
      </c>
      <c r="AN70" s="199">
        <f t="shared" si="19"/>
        <v>0</v>
      </c>
      <c r="AO70" s="199">
        <f t="shared" ca="1" si="19"/>
        <v>0</v>
      </c>
      <c r="AP70" s="199">
        <f t="shared" ca="1" si="19"/>
        <v>0</v>
      </c>
      <c r="AQ70" s="199">
        <f t="shared" ca="1" si="19"/>
        <v>0</v>
      </c>
      <c r="AR70" s="199">
        <f t="shared" ca="1" si="19"/>
        <v>0</v>
      </c>
      <c r="AS70" s="199">
        <f t="shared" ca="1" si="19"/>
        <v>0</v>
      </c>
      <c r="AT70" s="199">
        <f t="shared" ca="1" si="19"/>
        <v>0</v>
      </c>
      <c r="AU70" s="199">
        <f t="shared" ca="1" si="19"/>
        <v>0</v>
      </c>
      <c r="AV70" s="199">
        <f t="shared" ca="1" si="19"/>
        <v>0</v>
      </c>
      <c r="AW70" s="199">
        <f t="shared" ca="1" si="19"/>
        <v>0</v>
      </c>
      <c r="AX70" s="199">
        <f t="shared" ca="1" si="19"/>
        <v>0</v>
      </c>
      <c r="AY70" s="255" t="str">
        <f t="shared" ca="1" si="32"/>
        <v/>
      </c>
    </row>
    <row r="71" spans="2:52" ht="16.5" customHeight="1" thickBot="1" x14ac:dyDescent="0.3">
      <c r="B71" s="201" t="s">
        <v>25</v>
      </c>
      <c r="C71" s="205">
        <f t="array" aca="1" ref="C71" ca="1">INDIRECT("C"&amp;SMALL(IF($D$10:$D$41=$D71,ROW($D$10:$D$41),""),ROW()-63))</f>
        <v>0</v>
      </c>
      <c r="D71" s="208"/>
      <c r="E71" s="102">
        <f t="array" aca="1" ref="E71" ca="1">N(INDIRECT("E"&amp;SMALL(IF($D$10:$D$41=$D71,ROW($D$10:$D$41),""),ROW()-63)))</f>
        <v>0</v>
      </c>
      <c r="F71" s="103">
        <f t="array" aca="1" ref="F71" ca="1">N(INDIRECT("F"&amp;SMALL(IF($D$10:$D$41=$D71,ROW($D$10:$D$41),""),ROW()-63)))</f>
        <v>0</v>
      </c>
      <c r="G71" s="103">
        <f t="array" aca="1" ref="G71" ca="1">N(INDIRECT("G"&amp;SMALL(IF($D$10:$D$41=$D71,ROW($D$10:$D$41),""),ROW()-63)))</f>
        <v>0</v>
      </c>
      <c r="H71" s="103">
        <f t="array" aca="1" ref="H71" ca="1">N(INDIRECT("H"&amp;SMALL(IF($D$10:$D$41=$D71,ROW($D$10:$D$41),""),ROW()-63)))</f>
        <v>0</v>
      </c>
      <c r="I71" s="103">
        <f t="array" aca="1" ref="I71" ca="1">N(INDIRECT("I"&amp;SMALL(IF($D$10:$D$41=$D71,ROW($D$10:$D$41),""),ROW()-63)))</f>
        <v>0</v>
      </c>
      <c r="J71" s="103">
        <f t="array" aca="1" ref="J71" ca="1">N(INDIRECT("J"&amp;SMALL(IF($D$10:$D$41=$D71,ROW($D$10:$D$41),""),ROW()-63)))</f>
        <v>0</v>
      </c>
      <c r="K71" s="103">
        <f t="array" aca="1" ref="K71" ca="1">N(INDIRECT("K"&amp;SMALL(IF($D$10:$D$41=$D71,ROW($D$10:$D$41),""),ROW()-63)))</f>
        <v>0</v>
      </c>
      <c r="L71" s="103">
        <f t="array" aca="1" ref="L71" ca="1">N(INDIRECT("L"&amp;SMALL(IF($D$10:$D$41=$D71,ROW($D$10:$D$41),""),ROW()-63)))</f>
        <v>0</v>
      </c>
      <c r="M71" s="104">
        <f t="array" aca="1" ref="M71" ca="1">N(INDIRECT("M"&amp;SMALL(IF($D$10:$D$41=$D71,ROW($D$10:$D$41),""),ROW()-63)))</f>
        <v>0</v>
      </c>
      <c r="N71" s="247">
        <f t="shared" ca="1" si="20"/>
        <v>0</v>
      </c>
      <c r="O71" s="246" t="str">
        <f t="shared" ca="1" si="21"/>
        <v/>
      </c>
      <c r="V71" s="116"/>
      <c r="AC71" s="193" t="str">
        <f t="shared" ca="1" si="22"/>
        <v/>
      </c>
      <c r="AD71" s="193" t="str">
        <f t="shared" ca="1" si="23"/>
        <v/>
      </c>
      <c r="AE71" s="193" t="str">
        <f t="shared" ca="1" si="24"/>
        <v/>
      </c>
      <c r="AF71" s="193" t="str">
        <f t="shared" ca="1" si="25"/>
        <v/>
      </c>
      <c r="AG71" s="193" t="str">
        <f t="shared" ca="1" si="26"/>
        <v/>
      </c>
      <c r="AH71" s="193" t="str">
        <f t="shared" ca="1" si="27"/>
        <v/>
      </c>
      <c r="AI71" s="193" t="str">
        <f t="shared" ca="1" si="28"/>
        <v/>
      </c>
      <c r="AJ71" s="193" t="str">
        <f t="shared" ca="1" si="29"/>
        <v/>
      </c>
      <c r="AK71" s="193" t="str">
        <f t="shared" ca="1" si="30"/>
        <v/>
      </c>
      <c r="AM71" s="199">
        <f t="shared" ca="1" si="31"/>
        <v>0</v>
      </c>
      <c r="AN71" s="199">
        <f t="shared" si="19"/>
        <v>0</v>
      </c>
      <c r="AO71" s="199">
        <f t="shared" ca="1" si="19"/>
        <v>0</v>
      </c>
      <c r="AP71" s="199">
        <f t="shared" ca="1" si="19"/>
        <v>0</v>
      </c>
      <c r="AQ71" s="199">
        <f t="shared" ca="1" si="19"/>
        <v>0</v>
      </c>
      <c r="AR71" s="199">
        <f t="shared" ca="1" si="19"/>
        <v>0</v>
      </c>
      <c r="AS71" s="199">
        <f t="shared" ca="1" si="19"/>
        <v>0</v>
      </c>
      <c r="AT71" s="199">
        <f t="shared" ca="1" si="19"/>
        <v>0</v>
      </c>
      <c r="AU71" s="199">
        <f t="shared" ca="1" si="19"/>
        <v>0</v>
      </c>
      <c r="AV71" s="199">
        <f t="shared" ca="1" si="19"/>
        <v>0</v>
      </c>
      <c r="AW71" s="199">
        <f t="shared" ca="1" si="19"/>
        <v>0</v>
      </c>
      <c r="AX71" s="199">
        <f t="shared" ca="1" si="19"/>
        <v>0</v>
      </c>
      <c r="AY71" s="255" t="str">
        <f t="shared" ca="1" si="32"/>
        <v/>
      </c>
    </row>
    <row r="72" spans="2:52" ht="16.5" customHeight="1" thickBot="1" x14ac:dyDescent="0.3">
      <c r="B72" s="201" t="s">
        <v>26</v>
      </c>
      <c r="C72" s="205">
        <f t="array" aca="1" ref="C72" ca="1">INDIRECT("C"&amp;SMALL(IF($D$10:$D$41=$D72,ROW($D$10:$D$41),""),ROW()-63))</f>
        <v>0</v>
      </c>
      <c r="D72" s="208"/>
      <c r="E72" s="102">
        <f t="array" aca="1" ref="E72" ca="1">N(INDIRECT("E"&amp;SMALL(IF($D$10:$D$41=$D72,ROW($D$10:$D$41),""),ROW()-63)))</f>
        <v>0</v>
      </c>
      <c r="F72" s="103">
        <f t="array" aca="1" ref="F72" ca="1">N(INDIRECT("F"&amp;SMALL(IF($D$10:$D$41=$D72,ROW($D$10:$D$41),""),ROW()-63)))</f>
        <v>0</v>
      </c>
      <c r="G72" s="103">
        <f t="array" aca="1" ref="G72" ca="1">N(INDIRECT("G"&amp;SMALL(IF($D$10:$D$41=$D72,ROW($D$10:$D$41),""),ROW()-63)))</f>
        <v>0</v>
      </c>
      <c r="H72" s="103">
        <f t="array" aca="1" ref="H72" ca="1">N(INDIRECT("H"&amp;SMALL(IF($D$10:$D$41=$D72,ROW($D$10:$D$41),""),ROW()-63)))</f>
        <v>0</v>
      </c>
      <c r="I72" s="103">
        <f t="array" aca="1" ref="I72" ca="1">N(INDIRECT("I"&amp;SMALL(IF($D$10:$D$41=$D72,ROW($D$10:$D$41),""),ROW()-63)))</f>
        <v>0</v>
      </c>
      <c r="J72" s="103">
        <f t="array" aca="1" ref="J72" ca="1">N(INDIRECT("J"&amp;SMALL(IF($D$10:$D$41=$D72,ROW($D$10:$D$41),""),ROW()-63)))</f>
        <v>0</v>
      </c>
      <c r="K72" s="103">
        <f t="array" aca="1" ref="K72" ca="1">N(INDIRECT("K"&amp;SMALL(IF($D$10:$D$41=$D72,ROW($D$10:$D$41),""),ROW()-63)))</f>
        <v>0</v>
      </c>
      <c r="L72" s="103">
        <f t="array" aca="1" ref="L72" ca="1">N(INDIRECT("L"&amp;SMALL(IF($D$10:$D$41=$D72,ROW($D$10:$D$41),""),ROW()-63)))</f>
        <v>0</v>
      </c>
      <c r="M72" s="104">
        <f t="array" aca="1" ref="M72" ca="1">N(INDIRECT("M"&amp;SMALL(IF($D$10:$D$41=$D72,ROW($D$10:$D$41),""),ROW()-63)))</f>
        <v>0</v>
      </c>
      <c r="N72" s="247">
        <f t="shared" ca="1" si="20"/>
        <v>0</v>
      </c>
      <c r="O72" s="246" t="str">
        <f t="shared" ca="1" si="21"/>
        <v/>
      </c>
      <c r="V72" s="116"/>
      <c r="AC72" s="193" t="str">
        <f t="shared" ca="1" si="22"/>
        <v/>
      </c>
      <c r="AD72" s="193" t="str">
        <f t="shared" ca="1" si="23"/>
        <v/>
      </c>
      <c r="AE72" s="193" t="str">
        <f t="shared" ca="1" si="24"/>
        <v/>
      </c>
      <c r="AF72" s="193" t="str">
        <f t="shared" ca="1" si="25"/>
        <v/>
      </c>
      <c r="AG72" s="193" t="str">
        <f t="shared" ca="1" si="26"/>
        <v/>
      </c>
      <c r="AH72" s="193" t="str">
        <f t="shared" ca="1" si="27"/>
        <v/>
      </c>
      <c r="AI72" s="193" t="str">
        <f t="shared" ca="1" si="28"/>
        <v/>
      </c>
      <c r="AJ72" s="193" t="str">
        <f t="shared" ca="1" si="29"/>
        <v/>
      </c>
      <c r="AK72" s="193" t="str">
        <f t="shared" ca="1" si="30"/>
        <v/>
      </c>
      <c r="AM72" s="199">
        <f t="shared" ca="1" si="31"/>
        <v>0</v>
      </c>
      <c r="AN72" s="199">
        <f t="shared" si="19"/>
        <v>0</v>
      </c>
      <c r="AO72" s="199">
        <f t="shared" ca="1" si="19"/>
        <v>0</v>
      </c>
      <c r="AP72" s="199">
        <f t="shared" ca="1" si="19"/>
        <v>0</v>
      </c>
      <c r="AQ72" s="199">
        <f t="shared" ca="1" si="19"/>
        <v>0</v>
      </c>
      <c r="AR72" s="199">
        <f t="shared" ca="1" si="19"/>
        <v>0</v>
      </c>
      <c r="AS72" s="199">
        <f t="shared" ca="1" si="19"/>
        <v>0</v>
      </c>
      <c r="AT72" s="199">
        <f t="shared" ca="1" si="19"/>
        <v>0</v>
      </c>
      <c r="AU72" s="199">
        <f t="shared" ca="1" si="19"/>
        <v>0</v>
      </c>
      <c r="AV72" s="199">
        <f t="shared" ca="1" si="19"/>
        <v>0</v>
      </c>
      <c r="AW72" s="199">
        <f t="shared" ca="1" si="19"/>
        <v>0</v>
      </c>
      <c r="AX72" s="199">
        <f t="shared" ca="1" si="19"/>
        <v>0</v>
      </c>
      <c r="AY72" s="255" t="str">
        <f t="shared" ca="1" si="32"/>
        <v/>
      </c>
    </row>
    <row r="73" spans="2:52" ht="16.5" customHeight="1" thickBot="1" x14ac:dyDescent="0.3">
      <c r="B73" s="215" t="s">
        <v>27</v>
      </c>
      <c r="C73" s="205">
        <f t="array" aca="1" ref="C73" ca="1">INDIRECT("C"&amp;SMALL(IF($D$10:$D$41=$D73,ROW($D$10:$D$41),""),ROW()-63))</f>
        <v>0</v>
      </c>
      <c r="D73" s="216"/>
      <c r="E73" s="221">
        <f t="array" aca="1" ref="E73" ca="1">N(INDIRECT("E"&amp;SMALL(IF($D$10:$D$41=$D73,ROW($D$10:$D$41),""),ROW()-63)))</f>
        <v>0</v>
      </c>
      <c r="F73" s="107">
        <f t="array" aca="1" ref="F73" ca="1">N(INDIRECT("F"&amp;SMALL(IF($D$10:$D$41=$D73,ROW($D$10:$D$41),""),ROW()-63)))</f>
        <v>0</v>
      </c>
      <c r="G73" s="107">
        <f t="array" aca="1" ref="G73" ca="1">N(INDIRECT("G"&amp;SMALL(IF($D$10:$D$41=$D73,ROW($D$10:$D$41),""),ROW()-63)))</f>
        <v>0</v>
      </c>
      <c r="H73" s="107">
        <f t="array" aca="1" ref="H73" ca="1">N(INDIRECT("H"&amp;SMALL(IF($D$10:$D$41=$D73,ROW($D$10:$D$41),""),ROW()-63)))</f>
        <v>0</v>
      </c>
      <c r="I73" s="107">
        <f t="array" aca="1" ref="I73" ca="1">N(INDIRECT("I"&amp;SMALL(IF($D$10:$D$41=$D73,ROW($D$10:$D$41),""),ROW()-63)))</f>
        <v>0</v>
      </c>
      <c r="J73" s="107">
        <f t="array" aca="1" ref="J73" ca="1">N(INDIRECT("J"&amp;SMALL(IF($D$10:$D$41=$D73,ROW($D$10:$D$41),""),ROW()-63)))</f>
        <v>0</v>
      </c>
      <c r="K73" s="107">
        <f t="array" aca="1" ref="K73" ca="1">N(INDIRECT("K"&amp;SMALL(IF($D$10:$D$41=$D73,ROW($D$10:$D$41),""),ROW()-63)))</f>
        <v>0</v>
      </c>
      <c r="L73" s="107">
        <f t="array" aca="1" ref="L73" ca="1">N(INDIRECT("L"&amp;SMALL(IF($D$10:$D$41=$D73,ROW($D$10:$D$41),""),ROW()-63)))</f>
        <v>0</v>
      </c>
      <c r="M73" s="108">
        <f t="array" aca="1" ref="M73" ca="1">N(INDIRECT("M"&amp;SMALL(IF($D$10:$D$41=$D73,ROW($D$10:$D$41),""),ROW()-63)))</f>
        <v>0</v>
      </c>
      <c r="N73" s="247">
        <f t="shared" ca="1" si="20"/>
        <v>0</v>
      </c>
      <c r="O73" s="246" t="str">
        <f t="shared" ca="1" si="21"/>
        <v/>
      </c>
      <c r="V73" s="116"/>
      <c r="AC73" s="193" t="str">
        <f t="shared" ca="1" si="22"/>
        <v/>
      </c>
      <c r="AD73" s="193" t="str">
        <f t="shared" ca="1" si="23"/>
        <v/>
      </c>
      <c r="AE73" s="193" t="str">
        <f t="shared" ca="1" si="24"/>
        <v/>
      </c>
      <c r="AF73" s="193" t="str">
        <f t="shared" ca="1" si="25"/>
        <v/>
      </c>
      <c r="AG73" s="193" t="str">
        <f t="shared" ca="1" si="26"/>
        <v/>
      </c>
      <c r="AH73" s="193" t="str">
        <f t="shared" ca="1" si="27"/>
        <v/>
      </c>
      <c r="AI73" s="193" t="str">
        <f t="shared" ca="1" si="28"/>
        <v/>
      </c>
      <c r="AJ73" s="193" t="str">
        <f t="shared" ca="1" si="29"/>
        <v/>
      </c>
      <c r="AK73" s="193" t="str">
        <f t="shared" ca="1" si="30"/>
        <v/>
      </c>
      <c r="AM73" s="199">
        <f t="shared" ca="1" si="31"/>
        <v>0</v>
      </c>
      <c r="AN73" s="199">
        <f t="shared" si="19"/>
        <v>0</v>
      </c>
      <c r="AO73" s="199">
        <f t="shared" ca="1" si="19"/>
        <v>0</v>
      </c>
      <c r="AP73" s="199">
        <f t="shared" ca="1" si="19"/>
        <v>0</v>
      </c>
      <c r="AQ73" s="199">
        <f t="shared" ca="1" si="19"/>
        <v>0</v>
      </c>
      <c r="AR73" s="199">
        <f t="shared" ca="1" si="19"/>
        <v>0</v>
      </c>
      <c r="AS73" s="199">
        <f t="shared" ca="1" si="19"/>
        <v>0</v>
      </c>
      <c r="AT73" s="199">
        <f t="shared" ca="1" si="19"/>
        <v>0</v>
      </c>
      <c r="AU73" s="199">
        <f t="shared" ca="1" si="19"/>
        <v>0</v>
      </c>
      <c r="AV73" s="199">
        <f t="shared" ca="1" si="19"/>
        <v>0</v>
      </c>
      <c r="AW73" s="199">
        <f t="shared" ca="1" si="19"/>
        <v>0</v>
      </c>
      <c r="AX73" s="199">
        <f t="shared" ca="1" si="19"/>
        <v>0</v>
      </c>
      <c r="AY73" s="255" t="str">
        <f t="shared" ca="1" si="32"/>
        <v/>
      </c>
    </row>
    <row r="74" spans="2:52" ht="16.5" customHeight="1" thickBot="1" x14ac:dyDescent="0.3">
      <c r="B74" s="229" t="s">
        <v>28</v>
      </c>
      <c r="C74" s="230">
        <f t="array" aca="1" ref="C74" ca="1">INDIRECT("C"&amp;SMALL(IF($D$10:$D$41=$D74,ROW($D$10:$D$41),""),ROW()-63))</f>
        <v>0</v>
      </c>
      <c r="D74" s="231"/>
      <c r="E74" s="232">
        <f t="array" aca="1" ref="E74" ca="1">N(INDIRECT("E"&amp;SMALL(IF($D$10:$D$41=$D74,ROW($D$10:$D$41),""),ROW()-63)))</f>
        <v>0</v>
      </c>
      <c r="F74" s="233">
        <f t="array" aca="1" ref="F74" ca="1">N(INDIRECT("F"&amp;SMALL(IF($D$10:$D$41=$D74,ROW($D$10:$D$41),""),ROW()-63)))</f>
        <v>0</v>
      </c>
      <c r="G74" s="233">
        <f t="array" aca="1" ref="G74" ca="1">N(INDIRECT("G"&amp;SMALL(IF($D$10:$D$41=$D74,ROW($D$10:$D$41),""),ROW()-63)))</f>
        <v>0</v>
      </c>
      <c r="H74" s="233">
        <f t="array" aca="1" ref="H74" ca="1">N(INDIRECT("H"&amp;SMALL(IF($D$10:$D$41=$D74,ROW($D$10:$D$41),""),ROW()-63)))</f>
        <v>0</v>
      </c>
      <c r="I74" s="233">
        <f t="array" aca="1" ref="I74" ca="1">N(INDIRECT("I"&amp;SMALL(IF($D$10:$D$41=$D74,ROW($D$10:$D$41),""),ROW()-63)))</f>
        <v>0</v>
      </c>
      <c r="J74" s="233">
        <f t="array" aca="1" ref="J74" ca="1">N(INDIRECT("J"&amp;SMALL(IF($D$10:$D$41=$D74,ROW($D$10:$D$41),""),ROW()-63)))</f>
        <v>0</v>
      </c>
      <c r="K74" s="233">
        <f t="array" aca="1" ref="K74" ca="1">N(INDIRECT("K"&amp;SMALL(IF($D$10:$D$41=$D74,ROW($D$10:$D$41),""),ROW()-63)))</f>
        <v>0</v>
      </c>
      <c r="L74" s="233">
        <f t="array" aca="1" ref="L74" ca="1">N(INDIRECT("L"&amp;SMALL(IF($D$10:$D$41=$D74,ROW($D$10:$D$41),""),ROW()-63)))</f>
        <v>0</v>
      </c>
      <c r="M74" s="234">
        <f t="array" aca="1" ref="M74" ca="1">N(INDIRECT("M"&amp;SMALL(IF($D$10:$D$41=$D74,ROW($D$10:$D$41),""),ROW()-63)))</f>
        <v>0</v>
      </c>
      <c r="N74" s="247">
        <f t="shared" ca="1" si="20"/>
        <v>0</v>
      </c>
      <c r="O74" s="246" t="str">
        <f t="shared" ca="1" si="21"/>
        <v/>
      </c>
      <c r="P74" s="82"/>
      <c r="Q74" s="82"/>
      <c r="R74" s="82"/>
      <c r="S74" s="82"/>
      <c r="T74" s="82"/>
      <c r="V74" s="116"/>
      <c r="AC74" s="193" t="str">
        <f t="shared" ca="1" si="22"/>
        <v/>
      </c>
      <c r="AD74" s="193" t="str">
        <f t="shared" ca="1" si="23"/>
        <v/>
      </c>
      <c r="AE74" s="193" t="str">
        <f t="shared" ca="1" si="24"/>
        <v/>
      </c>
      <c r="AF74" s="193" t="str">
        <f t="shared" ca="1" si="25"/>
        <v/>
      </c>
      <c r="AG74" s="193" t="str">
        <f t="shared" ca="1" si="26"/>
        <v/>
      </c>
      <c r="AH74" s="193" t="str">
        <f t="shared" ca="1" si="27"/>
        <v/>
      </c>
      <c r="AI74" s="193" t="str">
        <f t="shared" ca="1" si="28"/>
        <v/>
      </c>
      <c r="AJ74" s="193" t="str">
        <f t="shared" ca="1" si="29"/>
        <v/>
      </c>
      <c r="AK74" s="193" t="str">
        <f t="shared" ca="1" si="30"/>
        <v/>
      </c>
      <c r="AM74" s="199">
        <f t="shared" ca="1" si="31"/>
        <v>0</v>
      </c>
      <c r="AN74" s="199">
        <f t="shared" si="19"/>
        <v>0</v>
      </c>
      <c r="AO74" s="199">
        <f t="shared" ca="1" si="19"/>
        <v>0</v>
      </c>
      <c r="AP74" s="199">
        <f t="shared" ca="1" si="19"/>
        <v>0</v>
      </c>
      <c r="AQ74" s="199">
        <f t="shared" ca="1" si="19"/>
        <v>0</v>
      </c>
      <c r="AR74" s="199">
        <f t="shared" ca="1" si="19"/>
        <v>0</v>
      </c>
      <c r="AS74" s="199">
        <f t="shared" ca="1" si="19"/>
        <v>0</v>
      </c>
      <c r="AT74" s="199">
        <f t="shared" ca="1" si="19"/>
        <v>0</v>
      </c>
      <c r="AU74" s="199">
        <f t="shared" ca="1" si="19"/>
        <v>0</v>
      </c>
      <c r="AV74" s="199">
        <f t="shared" ca="1" si="19"/>
        <v>0</v>
      </c>
      <c r="AW74" s="199">
        <f t="shared" ca="1" si="19"/>
        <v>0</v>
      </c>
      <c r="AX74" s="199">
        <f t="shared" ca="1" si="19"/>
        <v>0</v>
      </c>
      <c r="AY74" s="255" t="str">
        <f t="shared" ca="1" si="32"/>
        <v/>
      </c>
    </row>
    <row r="75" spans="2:52" ht="16.5" customHeight="1" thickBot="1" x14ac:dyDescent="0.3">
      <c r="B75" s="235" t="s">
        <v>30</v>
      </c>
      <c r="C75" s="236">
        <f t="array" aca="1" ref="C75" ca="1">INDIRECT("C"&amp;SMALL(IF($D$10:$D$41=$D75,ROW($D$10:$D$41),""),ROW()-63))</f>
        <v>0</v>
      </c>
      <c r="D75" s="237"/>
      <c r="E75" s="238">
        <f t="array" aca="1" ref="E75" ca="1">N(INDIRECT("E"&amp;SMALL(IF($D$10:$D$41=$D75,ROW($D$10:$D$41),""),ROW()-63)))</f>
        <v>0</v>
      </c>
      <c r="F75" s="239">
        <f t="array" aca="1" ref="F75" ca="1">N(INDIRECT("F"&amp;SMALL(IF($D$10:$D$41=$D75,ROW($D$10:$D$41),""),ROW()-63)))</f>
        <v>0</v>
      </c>
      <c r="G75" s="239">
        <f t="array" aca="1" ref="G75" ca="1">N(INDIRECT("G"&amp;SMALL(IF($D$10:$D$41=$D75,ROW($D$10:$D$41),""),ROW()-63)))</f>
        <v>0</v>
      </c>
      <c r="H75" s="239">
        <f t="array" aca="1" ref="H75" ca="1">N(INDIRECT("H"&amp;SMALL(IF($D$10:$D$41=$D75,ROW($D$10:$D$41),""),ROW()-63)))</f>
        <v>0</v>
      </c>
      <c r="I75" s="239">
        <f t="array" aca="1" ref="I75" ca="1">N(INDIRECT("I"&amp;SMALL(IF($D$10:$D$41=$D75,ROW($D$10:$D$41),""),ROW()-63)))</f>
        <v>0</v>
      </c>
      <c r="J75" s="239">
        <f t="array" aca="1" ref="J75" ca="1">N(INDIRECT("J"&amp;SMALL(IF($D$10:$D$41=$D75,ROW($D$10:$D$41),""),ROW()-63)))</f>
        <v>0</v>
      </c>
      <c r="K75" s="239">
        <f t="array" aca="1" ref="K75" ca="1">N(INDIRECT("K"&amp;SMALL(IF($D$10:$D$41=$D75,ROW($D$10:$D$41),""),ROW()-63)))</f>
        <v>0</v>
      </c>
      <c r="L75" s="239">
        <f t="array" aca="1" ref="L75" ca="1">N(INDIRECT("L"&amp;SMALL(IF($D$10:$D$41=$D75,ROW($D$10:$D$41),""),ROW()-63)))</f>
        <v>0</v>
      </c>
      <c r="M75" s="240">
        <f t="array" aca="1" ref="M75" ca="1">N(INDIRECT("M"&amp;SMALL(IF($D$10:$D$41=$D75,ROW($D$10:$D$41),""),ROW()-63)))</f>
        <v>0</v>
      </c>
      <c r="N75" s="247">
        <f t="shared" ca="1" si="20"/>
        <v>0</v>
      </c>
      <c r="O75" s="246" t="str">
        <f t="shared" ca="1" si="21"/>
        <v/>
      </c>
      <c r="P75" s="82"/>
      <c r="Q75" s="82"/>
      <c r="R75" s="82"/>
      <c r="S75" s="82"/>
      <c r="T75" s="82"/>
      <c r="V75" s="116"/>
      <c r="AC75" s="193" t="str">
        <f t="shared" ca="1" si="22"/>
        <v/>
      </c>
      <c r="AD75" s="193" t="str">
        <f t="shared" ca="1" si="23"/>
        <v/>
      </c>
      <c r="AE75" s="193" t="str">
        <f t="shared" ca="1" si="24"/>
        <v/>
      </c>
      <c r="AF75" s="193" t="str">
        <f t="shared" ca="1" si="25"/>
        <v/>
      </c>
      <c r="AG75" s="193" t="str">
        <f t="shared" ca="1" si="26"/>
        <v/>
      </c>
      <c r="AH75" s="193" t="str">
        <f t="shared" ca="1" si="27"/>
        <v/>
      </c>
      <c r="AI75" s="193" t="str">
        <f t="shared" ca="1" si="28"/>
        <v/>
      </c>
      <c r="AJ75" s="193" t="str">
        <f t="shared" ca="1" si="29"/>
        <v/>
      </c>
      <c r="AK75" s="261" t="str">
        <f t="shared" ca="1" si="30"/>
        <v/>
      </c>
      <c r="AL75" s="262"/>
      <c r="AM75" s="258">
        <f t="shared" ca="1" si="31"/>
        <v>0</v>
      </c>
      <c r="AN75" s="258">
        <f t="shared" si="19"/>
        <v>0</v>
      </c>
      <c r="AO75" s="258">
        <f t="shared" ca="1" si="19"/>
        <v>0</v>
      </c>
      <c r="AP75" s="258">
        <f t="shared" ca="1" si="19"/>
        <v>0</v>
      </c>
      <c r="AQ75" s="258">
        <f t="shared" ca="1" si="19"/>
        <v>0</v>
      </c>
      <c r="AR75" s="258">
        <f t="shared" ca="1" si="19"/>
        <v>0</v>
      </c>
      <c r="AS75" s="258">
        <f t="shared" ca="1" si="19"/>
        <v>0</v>
      </c>
      <c r="AT75" s="258">
        <f t="shared" ca="1" si="19"/>
        <v>0</v>
      </c>
      <c r="AU75" s="258">
        <f t="shared" ca="1" si="19"/>
        <v>0</v>
      </c>
      <c r="AV75" s="258">
        <f t="shared" ca="1" si="19"/>
        <v>0</v>
      </c>
      <c r="AW75" s="258">
        <f t="shared" ca="1" si="19"/>
        <v>0</v>
      </c>
      <c r="AX75" s="258">
        <f t="shared" ca="1" si="19"/>
        <v>0</v>
      </c>
      <c r="AY75" s="259" t="str">
        <f t="shared" ca="1" si="32"/>
        <v/>
      </c>
      <c r="AZ75" s="260"/>
    </row>
    <row r="76" spans="2:52" ht="16.5" customHeight="1" thickBot="1" x14ac:dyDescent="0.3">
      <c r="B76" s="340" t="s">
        <v>158</v>
      </c>
      <c r="C76" s="344"/>
      <c r="D76" s="162"/>
      <c r="E76" s="170">
        <f t="shared" ref="E76:N76" ca="1" si="33">SUM(E64:E75)</f>
        <v>101</v>
      </c>
      <c r="F76" s="217">
        <f t="shared" ca="1" si="33"/>
        <v>178</v>
      </c>
      <c r="G76" s="163">
        <f t="shared" ca="1" si="33"/>
        <v>189</v>
      </c>
      <c r="H76" s="163">
        <f t="shared" ca="1" si="33"/>
        <v>0</v>
      </c>
      <c r="I76" s="163">
        <f t="shared" ca="1" si="33"/>
        <v>0</v>
      </c>
      <c r="J76" s="163">
        <f t="shared" ca="1" si="33"/>
        <v>0</v>
      </c>
      <c r="K76" s="163">
        <f t="shared" ca="1" si="33"/>
        <v>0</v>
      </c>
      <c r="L76" s="163">
        <f t="shared" ca="1" si="33"/>
        <v>0</v>
      </c>
      <c r="M76" s="219">
        <f t="shared" ca="1" si="33"/>
        <v>0</v>
      </c>
      <c r="N76" s="173">
        <f t="shared" ca="1" si="33"/>
        <v>468</v>
      </c>
      <c r="O76" s="165"/>
      <c r="V76" s="116"/>
      <c r="AM76" s="256" t="str">
        <f t="shared" ref="AM76:AM85" ca="1" si="34">C82</f>
        <v>Jarda</v>
      </c>
      <c r="AN76" s="256" t="str">
        <f t="shared" ref="AN76:AN85" si="35">D82</f>
        <v>MK</v>
      </c>
      <c r="AO76" s="256">
        <f t="shared" ref="AO76:AO85" ca="1" si="36">E82</f>
        <v>152</v>
      </c>
      <c r="AP76" s="256">
        <f t="shared" ref="AP76:AP85" ca="1" si="37">F82</f>
        <v>189</v>
      </c>
      <c r="AQ76" s="256">
        <f t="shared" ref="AQ76:AQ85" ca="1" si="38">G82</f>
        <v>101</v>
      </c>
      <c r="AR76" s="256">
        <f t="shared" ref="AR76:AR85" ca="1" si="39">H82</f>
        <v>0</v>
      </c>
      <c r="AS76" s="256">
        <f t="shared" ref="AS76:AS85" ca="1" si="40">I82</f>
        <v>0</v>
      </c>
      <c r="AT76" s="256">
        <f t="shared" ref="AT76:AT85" ca="1" si="41">J82</f>
        <v>0</v>
      </c>
      <c r="AU76" s="256">
        <f t="shared" ref="AU76:AU85" ca="1" si="42">K82</f>
        <v>0</v>
      </c>
      <c r="AV76" s="256">
        <f t="shared" ref="AV76:AV85" ca="1" si="43">L82</f>
        <v>0</v>
      </c>
      <c r="AW76" s="256">
        <f t="shared" ref="AW76:AW85" ca="1" si="44">M82</f>
        <v>0</v>
      </c>
      <c r="AX76" s="256">
        <f t="shared" ref="AX76:AX85" ca="1" si="45">N82</f>
        <v>442</v>
      </c>
      <c r="AY76" s="257">
        <f t="shared" ref="AY76:AY85" ca="1" si="46">O82</f>
        <v>147.33333333333334</v>
      </c>
    </row>
    <row r="77" spans="2:52" ht="16.5" customHeight="1" thickBot="1" x14ac:dyDescent="0.3">
      <c r="B77" s="342" t="s">
        <v>157</v>
      </c>
      <c r="C77" s="343"/>
      <c r="D77" s="166"/>
      <c r="E77" s="171">
        <f t="shared" ref="E77:M77" ca="1" si="47">IFERROR(AVERAGEIF(E64:E75,"&lt;&gt;0",E64:E75),"")</f>
        <v>101</v>
      </c>
      <c r="F77" s="218">
        <f t="shared" ca="1" si="47"/>
        <v>178</v>
      </c>
      <c r="G77" s="167">
        <f t="shared" ca="1" si="47"/>
        <v>189</v>
      </c>
      <c r="H77" s="167" t="str">
        <f t="shared" ca="1" si="47"/>
        <v/>
      </c>
      <c r="I77" s="167" t="str">
        <f t="shared" ca="1" si="47"/>
        <v/>
      </c>
      <c r="J77" s="167" t="str">
        <f t="shared" ca="1" si="47"/>
        <v/>
      </c>
      <c r="K77" s="167" t="str">
        <f t="shared" ca="1" si="47"/>
        <v/>
      </c>
      <c r="L77" s="167" t="str">
        <f t="shared" ca="1" si="47"/>
        <v/>
      </c>
      <c r="M77" s="220" t="str">
        <f t="shared" ca="1" si="47"/>
        <v/>
      </c>
      <c r="N77" s="169"/>
      <c r="O77" s="186">
        <f ca="1">IF(N76="","",AVERAGEIF(E64:M75,"&lt;&gt;0",E64:M75))</f>
        <v>156</v>
      </c>
      <c r="V77" s="116"/>
      <c r="AM77" s="227">
        <f t="shared" ca="1" si="34"/>
        <v>0</v>
      </c>
      <c r="AN77" s="227">
        <f t="shared" si="35"/>
        <v>0</v>
      </c>
      <c r="AO77" s="227">
        <f t="shared" ca="1" si="36"/>
        <v>0</v>
      </c>
      <c r="AP77" s="227">
        <f t="shared" ca="1" si="37"/>
        <v>0</v>
      </c>
      <c r="AQ77" s="227">
        <f t="shared" ca="1" si="38"/>
        <v>0</v>
      </c>
      <c r="AR77" s="227">
        <f t="shared" ca="1" si="39"/>
        <v>0</v>
      </c>
      <c r="AS77" s="227">
        <f t="shared" ca="1" si="40"/>
        <v>0</v>
      </c>
      <c r="AT77" s="227">
        <f t="shared" ca="1" si="41"/>
        <v>0</v>
      </c>
      <c r="AU77" s="227">
        <f t="shared" ca="1" si="42"/>
        <v>0</v>
      </c>
      <c r="AV77" s="227">
        <f t="shared" ca="1" si="43"/>
        <v>0</v>
      </c>
      <c r="AW77" s="227">
        <f t="shared" ca="1" si="44"/>
        <v>0</v>
      </c>
      <c r="AX77" s="227">
        <f t="shared" ca="1" si="45"/>
        <v>0</v>
      </c>
      <c r="AY77" s="255" t="str">
        <f t="shared" ca="1" si="46"/>
        <v/>
      </c>
    </row>
    <row r="78" spans="2:52" ht="16.5" thickBot="1" x14ac:dyDescent="0.3">
      <c r="V78" s="116"/>
      <c r="AM78" s="227">
        <f t="shared" ca="1" si="34"/>
        <v>0</v>
      </c>
      <c r="AN78" s="227">
        <f t="shared" si="35"/>
        <v>0</v>
      </c>
      <c r="AO78" s="227">
        <f t="shared" ca="1" si="36"/>
        <v>0</v>
      </c>
      <c r="AP78" s="227">
        <f t="shared" ca="1" si="37"/>
        <v>0</v>
      </c>
      <c r="AQ78" s="227">
        <f t="shared" ca="1" si="38"/>
        <v>0</v>
      </c>
      <c r="AR78" s="227">
        <f t="shared" ca="1" si="39"/>
        <v>0</v>
      </c>
      <c r="AS78" s="227">
        <f t="shared" ca="1" si="40"/>
        <v>0</v>
      </c>
      <c r="AT78" s="227">
        <f t="shared" ca="1" si="41"/>
        <v>0</v>
      </c>
      <c r="AU78" s="227">
        <f t="shared" ca="1" si="42"/>
        <v>0</v>
      </c>
      <c r="AV78" s="227">
        <f t="shared" ca="1" si="43"/>
        <v>0</v>
      </c>
      <c r="AW78" s="227">
        <f t="shared" ca="1" si="44"/>
        <v>0</v>
      </c>
      <c r="AX78" s="227">
        <f t="shared" ca="1" si="45"/>
        <v>0</v>
      </c>
      <c r="AY78" s="255" t="str">
        <f t="shared" ca="1" si="46"/>
        <v/>
      </c>
    </row>
    <row r="79" spans="2:52" ht="16.5" thickBot="1" x14ac:dyDescent="0.3">
      <c r="V79" s="116"/>
      <c r="AM79" s="227">
        <f t="shared" ca="1" si="34"/>
        <v>0</v>
      </c>
      <c r="AN79" s="227">
        <f t="shared" si="35"/>
        <v>0</v>
      </c>
      <c r="AO79" s="227">
        <f t="shared" ca="1" si="36"/>
        <v>0</v>
      </c>
      <c r="AP79" s="227">
        <f t="shared" ca="1" si="37"/>
        <v>0</v>
      </c>
      <c r="AQ79" s="227">
        <f t="shared" ca="1" si="38"/>
        <v>0</v>
      </c>
      <c r="AR79" s="227">
        <f t="shared" ca="1" si="39"/>
        <v>0</v>
      </c>
      <c r="AS79" s="227">
        <f t="shared" ca="1" si="40"/>
        <v>0</v>
      </c>
      <c r="AT79" s="227">
        <f t="shared" ca="1" si="41"/>
        <v>0</v>
      </c>
      <c r="AU79" s="227">
        <f t="shared" ca="1" si="42"/>
        <v>0</v>
      </c>
      <c r="AV79" s="227">
        <f t="shared" ca="1" si="43"/>
        <v>0</v>
      </c>
      <c r="AW79" s="227">
        <f t="shared" ca="1" si="44"/>
        <v>0</v>
      </c>
      <c r="AX79" s="227">
        <f t="shared" ca="1" si="45"/>
        <v>0</v>
      </c>
      <c r="AY79" s="255" t="str">
        <f t="shared" ca="1" si="46"/>
        <v/>
      </c>
    </row>
    <row r="80" spans="2:52" ht="22.5" customHeight="1" thickTop="1" thickBot="1" x14ac:dyDescent="0.3">
      <c r="B80" s="337" t="s">
        <v>165</v>
      </c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9"/>
      <c r="Q80" s="324" t="s">
        <v>132</v>
      </c>
      <c r="R80" s="324"/>
      <c r="S80" s="324"/>
      <c r="T80" s="324"/>
      <c r="U80" s="324"/>
      <c r="V80" s="116"/>
      <c r="AM80" s="227">
        <f t="shared" ca="1" si="34"/>
        <v>0</v>
      </c>
      <c r="AN80" s="227">
        <f t="shared" si="35"/>
        <v>0</v>
      </c>
      <c r="AO80" s="227">
        <f t="shared" ca="1" si="36"/>
        <v>0</v>
      </c>
      <c r="AP80" s="227">
        <f t="shared" ca="1" si="37"/>
        <v>0</v>
      </c>
      <c r="AQ80" s="227">
        <f t="shared" ca="1" si="38"/>
        <v>0</v>
      </c>
      <c r="AR80" s="227">
        <f t="shared" ca="1" si="39"/>
        <v>0</v>
      </c>
      <c r="AS80" s="227">
        <f t="shared" ca="1" si="40"/>
        <v>0</v>
      </c>
      <c r="AT80" s="227">
        <f t="shared" ca="1" si="41"/>
        <v>0</v>
      </c>
      <c r="AU80" s="227">
        <f t="shared" ca="1" si="42"/>
        <v>0</v>
      </c>
      <c r="AV80" s="227">
        <f t="shared" ca="1" si="43"/>
        <v>0</v>
      </c>
      <c r="AW80" s="227">
        <f t="shared" ca="1" si="44"/>
        <v>0</v>
      </c>
      <c r="AX80" s="227">
        <f t="shared" ca="1" si="45"/>
        <v>0</v>
      </c>
      <c r="AY80" s="255" t="str">
        <f t="shared" ca="1" si="46"/>
        <v/>
      </c>
    </row>
    <row r="81" spans="2:51" ht="22.5" customHeight="1" thickTop="1" thickBot="1" x14ac:dyDescent="0.3">
      <c r="B81" s="72" t="s">
        <v>87</v>
      </c>
      <c r="C81" s="204" t="s">
        <v>70</v>
      </c>
      <c r="D81" s="98" t="s">
        <v>82</v>
      </c>
      <c r="E81" s="99" t="s">
        <v>64</v>
      </c>
      <c r="F81" s="100" t="s">
        <v>65</v>
      </c>
      <c r="G81" s="100" t="s">
        <v>66</v>
      </c>
      <c r="H81" s="100" t="s">
        <v>67</v>
      </c>
      <c r="I81" s="100" t="s">
        <v>68</v>
      </c>
      <c r="J81" s="148" t="s">
        <v>69</v>
      </c>
      <c r="K81" s="148" t="s">
        <v>152</v>
      </c>
      <c r="L81" s="148" t="s">
        <v>153</v>
      </c>
      <c r="M81" s="149" t="s">
        <v>156</v>
      </c>
      <c r="N81" s="243" t="s">
        <v>71</v>
      </c>
      <c r="O81" s="244" t="s">
        <v>72</v>
      </c>
      <c r="Q81" s="324"/>
      <c r="R81" s="324"/>
      <c r="S81" s="324"/>
      <c r="T81" s="324"/>
      <c r="U81" s="324"/>
      <c r="V81" s="116"/>
      <c r="AM81" s="227">
        <f t="shared" ca="1" si="34"/>
        <v>0</v>
      </c>
      <c r="AN81" s="227">
        <f t="shared" si="35"/>
        <v>0</v>
      </c>
      <c r="AO81" s="227">
        <f t="shared" ca="1" si="36"/>
        <v>0</v>
      </c>
      <c r="AP81" s="227">
        <f t="shared" ca="1" si="37"/>
        <v>0</v>
      </c>
      <c r="AQ81" s="227">
        <f t="shared" ca="1" si="38"/>
        <v>0</v>
      </c>
      <c r="AR81" s="227">
        <f t="shared" ca="1" si="39"/>
        <v>0</v>
      </c>
      <c r="AS81" s="227">
        <f t="shared" ca="1" si="40"/>
        <v>0</v>
      </c>
      <c r="AT81" s="227">
        <f t="shared" ca="1" si="41"/>
        <v>0</v>
      </c>
      <c r="AU81" s="227">
        <f t="shared" ca="1" si="42"/>
        <v>0</v>
      </c>
      <c r="AV81" s="227">
        <f t="shared" ca="1" si="43"/>
        <v>0</v>
      </c>
      <c r="AW81" s="227">
        <f t="shared" ca="1" si="44"/>
        <v>0</v>
      </c>
      <c r="AX81" s="227">
        <f t="shared" ca="1" si="45"/>
        <v>0</v>
      </c>
      <c r="AY81" s="255" t="str">
        <f t="shared" ca="1" si="46"/>
        <v/>
      </c>
    </row>
    <row r="82" spans="2:51" ht="16.5" customHeight="1" thickBot="1" x14ac:dyDescent="0.3">
      <c r="B82" s="200" t="s">
        <v>13</v>
      </c>
      <c r="C82" s="227" t="str">
        <f t="array" aca="1" ref="C82" ca="1">INDIRECT("C"&amp;SMALL(IF($D$10:$D$41=$D82,ROW($D$10:$D$41),""),ROW()-81))</f>
        <v>Jarda</v>
      </c>
      <c r="D82" s="223" t="s">
        <v>105</v>
      </c>
      <c r="E82" s="224">
        <f t="array" aca="1" ref="E82" ca="1">N(INDIRECT("E"&amp;SMALL(IF($D$10:$D$41=$D82,ROW($D$10:$D$41),""),ROW()-81)))</f>
        <v>152</v>
      </c>
      <c r="F82" s="225">
        <f t="array" aca="1" ref="F82" ca="1">N(INDIRECT("F"&amp;SMALL(IF($D$10:$D$41=$D82,ROW($D$10:$D$41),""),ROW()-81)))</f>
        <v>189</v>
      </c>
      <c r="G82" s="225">
        <f t="array" aca="1" ref="G82" ca="1">N(INDIRECT("G"&amp;SMALL(IF($D$10:$D$41=$D82,ROW($D$10:$D$41),""),ROW()-81)))</f>
        <v>101</v>
      </c>
      <c r="H82" s="225">
        <f t="array" aca="1" ref="H82" ca="1">N(INDIRECT("H"&amp;SMALL(IF($D$10:$D$41=$D82,ROW($D$10:$D$41),""),ROW()-81)))</f>
        <v>0</v>
      </c>
      <c r="I82" s="225">
        <f t="array" aca="1" ref="I82" ca="1">N(INDIRECT("I"&amp;SMALL(IF($D$10:$D$41=$D82,ROW($D$10:$D$41),""),ROW()-81)))</f>
        <v>0</v>
      </c>
      <c r="J82" s="225">
        <f t="array" aca="1" ref="J82" ca="1">N(INDIRECT("J"&amp;SMALL(IF($D$10:$D$41=$D82,ROW($D$10:$D$41),""),ROW()-81)))</f>
        <v>0</v>
      </c>
      <c r="K82" s="225">
        <f t="array" aca="1" ref="K82" ca="1">N(INDIRECT("K"&amp;SMALL(IF($D$10:$D$41=$D82,ROW($D$10:$D$41),""),ROW()-81)))</f>
        <v>0</v>
      </c>
      <c r="L82" s="225">
        <f t="array" aca="1" ref="L82" ca="1">N(INDIRECT("L"&amp;SMALL(IF($D$10:$D$41=$D82,ROW($D$10:$D$41),""),ROW()-81)))</f>
        <v>0</v>
      </c>
      <c r="M82" s="226">
        <f t="array" aca="1" ref="M82" ca="1">N(INDIRECT("M"&amp;SMALL(IF($D$10:$D$41=$D82,ROW($D$10:$D$41),""),ROW()-81)))</f>
        <v>0</v>
      </c>
      <c r="N82" s="248">
        <f ca="1">SUM(E82:M82)</f>
        <v>442</v>
      </c>
      <c r="O82" s="249">
        <f ca="1">IFERROR(AVERAGEIF(E82:M82,"&lt;&gt;0",E82:M82),"")</f>
        <v>147.33333333333334</v>
      </c>
      <c r="Q82" s="323" t="str">
        <f>pozvánka_ceny!C57</f>
        <v>Jack Daniel's Honey 1 l</v>
      </c>
      <c r="R82" s="323"/>
      <c r="S82" s="323"/>
      <c r="T82" s="323"/>
      <c r="U82" s="323"/>
      <c r="V82" s="116"/>
      <c r="AC82" s="193">
        <f ca="1">IF(E82=0,"",E82)</f>
        <v>152</v>
      </c>
      <c r="AD82" s="193">
        <f t="shared" ref="AD82:AK82" ca="1" si="48">IF(F82=0,"",F82)</f>
        <v>189</v>
      </c>
      <c r="AE82" s="193">
        <f t="shared" ca="1" si="48"/>
        <v>101</v>
      </c>
      <c r="AF82" s="193" t="str">
        <f t="shared" ca="1" si="48"/>
        <v/>
      </c>
      <c r="AG82" s="193" t="str">
        <f t="shared" ca="1" si="48"/>
        <v/>
      </c>
      <c r="AH82" s="193" t="str">
        <f t="shared" ca="1" si="48"/>
        <v/>
      </c>
      <c r="AI82" s="193" t="str">
        <f t="shared" ca="1" si="48"/>
        <v/>
      </c>
      <c r="AJ82" s="193" t="str">
        <f t="shared" ca="1" si="48"/>
        <v/>
      </c>
      <c r="AK82" s="193" t="str">
        <f t="shared" ca="1" si="48"/>
        <v/>
      </c>
      <c r="AM82" s="227">
        <f t="shared" ca="1" si="34"/>
        <v>0</v>
      </c>
      <c r="AN82" s="227">
        <f t="shared" si="35"/>
        <v>0</v>
      </c>
      <c r="AO82" s="227">
        <f t="shared" ca="1" si="36"/>
        <v>0</v>
      </c>
      <c r="AP82" s="227">
        <f t="shared" ca="1" si="37"/>
        <v>0</v>
      </c>
      <c r="AQ82" s="227">
        <f t="shared" ca="1" si="38"/>
        <v>0</v>
      </c>
      <c r="AR82" s="227">
        <f t="shared" ca="1" si="39"/>
        <v>0</v>
      </c>
      <c r="AS82" s="227">
        <f t="shared" ca="1" si="40"/>
        <v>0</v>
      </c>
      <c r="AT82" s="227">
        <f t="shared" ca="1" si="41"/>
        <v>0</v>
      </c>
      <c r="AU82" s="227">
        <f t="shared" ca="1" si="42"/>
        <v>0</v>
      </c>
      <c r="AV82" s="227">
        <f t="shared" ca="1" si="43"/>
        <v>0</v>
      </c>
      <c r="AW82" s="227">
        <f t="shared" ca="1" si="44"/>
        <v>0</v>
      </c>
      <c r="AX82" s="227">
        <f t="shared" ca="1" si="45"/>
        <v>0</v>
      </c>
      <c r="AY82" s="255" t="str">
        <f t="shared" ca="1" si="46"/>
        <v/>
      </c>
    </row>
    <row r="83" spans="2:51" ht="16.5" customHeight="1" thickBot="1" x14ac:dyDescent="0.3">
      <c r="B83" s="201" t="s">
        <v>14</v>
      </c>
      <c r="C83" s="222">
        <f t="array" aca="1" ref="C83" ca="1">INDIRECT("C"&amp;SMALL(IF($D$10:$D$41=$D83,ROW($D$10:$D$41),""),ROW()-81))</f>
        <v>0</v>
      </c>
      <c r="D83" s="223"/>
      <c r="E83" s="224">
        <f t="array" aca="1" ref="E83" ca="1">N(INDIRECT("E"&amp;SMALL(IF($D$10:$D$41=$D83,ROW($D$10:$D$41),""),ROW()-81)))</f>
        <v>0</v>
      </c>
      <c r="F83" s="225">
        <f t="array" aca="1" ref="F83" ca="1">N(INDIRECT("F"&amp;SMALL(IF($D$10:$D$41=$D83,ROW($D$10:$D$41),""),ROW()-81)))</f>
        <v>0</v>
      </c>
      <c r="G83" s="225">
        <f t="array" aca="1" ref="G83" ca="1">N(INDIRECT("G"&amp;SMALL(IF($D$10:$D$41=$D83,ROW($D$10:$D$41),""),ROW()-81)))</f>
        <v>0</v>
      </c>
      <c r="H83" s="225">
        <f t="array" aca="1" ref="H83" ca="1">N(INDIRECT("H"&amp;SMALL(IF($D$10:$D$41=$D83,ROW($D$10:$D$41),""),ROW()-81)))</f>
        <v>0</v>
      </c>
      <c r="I83" s="225">
        <f t="array" aca="1" ref="I83" ca="1">N(INDIRECT("I"&amp;SMALL(IF($D$10:$D$41=$D83,ROW($D$10:$D$41),""),ROW()-81)))</f>
        <v>0</v>
      </c>
      <c r="J83" s="225">
        <f t="array" aca="1" ref="J83" ca="1">N(INDIRECT("J"&amp;SMALL(IF($D$10:$D$41=$D83,ROW($D$10:$D$41),""),ROW()-81)))</f>
        <v>0</v>
      </c>
      <c r="K83" s="225">
        <f t="array" aca="1" ref="K83" ca="1">N(INDIRECT("K"&amp;SMALL(IF($D$10:$D$41=$D83,ROW($D$10:$D$41),""),ROW()-81)))</f>
        <v>0</v>
      </c>
      <c r="L83" s="225">
        <f t="array" aca="1" ref="L83" ca="1">N(INDIRECT("L"&amp;SMALL(IF($D$10:$D$41=$D83,ROW($D$10:$D$41),""),ROW()-81)))</f>
        <v>0</v>
      </c>
      <c r="M83" s="226">
        <f t="array" aca="1" ref="M83" ca="1">N(INDIRECT("M"&amp;SMALL(IF($D$10:$D$41=$D83,ROW($D$10:$D$41),""),ROW()-81)))</f>
        <v>0</v>
      </c>
      <c r="N83" s="248">
        <f t="shared" ref="N83" ca="1" si="49">SUM(E83:M83)</f>
        <v>0</v>
      </c>
      <c r="O83" s="249" t="str">
        <f t="shared" ref="O83:O91" ca="1" si="50">IFERROR(AVERAGEIF(E83:M83,"&lt;&gt;0",E83:M83),"")</f>
        <v/>
      </c>
      <c r="Q83" s="323" t="str">
        <f>pozvánka_ceny!C58</f>
        <v>Majestat XO Brandy de Jerez Gran Reserva 0,7 l</v>
      </c>
      <c r="R83" s="323"/>
      <c r="S83" s="323"/>
      <c r="T83" s="323"/>
      <c r="U83" s="323"/>
      <c r="V83" s="116"/>
      <c r="AC83" s="193" t="str">
        <f t="shared" ref="AC83:AC91" ca="1" si="51">IF(E83=0,"",E83)</f>
        <v/>
      </c>
      <c r="AD83" s="193" t="str">
        <f t="shared" ref="AD83:AD91" ca="1" si="52">IF(F83=0,"",F83)</f>
        <v/>
      </c>
      <c r="AE83" s="193" t="str">
        <f t="shared" ref="AE83:AE91" ca="1" si="53">IF(G83=0,"",G83)</f>
        <v/>
      </c>
      <c r="AF83" s="193" t="str">
        <f t="shared" ref="AF83:AF91" ca="1" si="54">IF(H83=0,"",H83)</f>
        <v/>
      </c>
      <c r="AG83" s="193" t="str">
        <f t="shared" ref="AG83:AG91" ca="1" si="55">IF(I83=0,"",I83)</f>
        <v/>
      </c>
      <c r="AH83" s="193" t="str">
        <f t="shared" ref="AH83:AH91" ca="1" si="56">IF(J83=0,"",J83)</f>
        <v/>
      </c>
      <c r="AI83" s="193" t="str">
        <f t="shared" ref="AI83:AI91" ca="1" si="57">IF(K83=0,"",K83)</f>
        <v/>
      </c>
      <c r="AJ83" s="193" t="str">
        <f t="shared" ref="AJ83:AJ91" ca="1" si="58">IF(L83=0,"",L83)</f>
        <v/>
      </c>
      <c r="AK83" s="193" t="str">
        <f t="shared" ref="AK83:AK91" ca="1" si="59">IF(M83=0,"",M83)</f>
        <v/>
      </c>
      <c r="AM83" s="227">
        <f t="shared" ca="1" si="34"/>
        <v>0</v>
      </c>
      <c r="AN83" s="227">
        <f t="shared" si="35"/>
        <v>0</v>
      </c>
      <c r="AO83" s="227">
        <f t="shared" ca="1" si="36"/>
        <v>0</v>
      </c>
      <c r="AP83" s="227">
        <f t="shared" ca="1" si="37"/>
        <v>0</v>
      </c>
      <c r="AQ83" s="227">
        <f t="shared" ca="1" si="38"/>
        <v>0</v>
      </c>
      <c r="AR83" s="227">
        <f t="shared" ca="1" si="39"/>
        <v>0</v>
      </c>
      <c r="AS83" s="227">
        <f t="shared" ca="1" si="40"/>
        <v>0</v>
      </c>
      <c r="AT83" s="227">
        <f t="shared" ca="1" si="41"/>
        <v>0</v>
      </c>
      <c r="AU83" s="227">
        <f t="shared" ca="1" si="42"/>
        <v>0</v>
      </c>
      <c r="AV83" s="227">
        <f t="shared" ca="1" si="43"/>
        <v>0</v>
      </c>
      <c r="AW83" s="227">
        <f t="shared" ca="1" si="44"/>
        <v>0</v>
      </c>
      <c r="AX83" s="227">
        <f t="shared" ca="1" si="45"/>
        <v>0</v>
      </c>
      <c r="AY83" s="255" t="str">
        <f t="shared" ca="1" si="46"/>
        <v/>
      </c>
    </row>
    <row r="84" spans="2:51" ht="16.5" customHeight="1" thickBot="1" x14ac:dyDescent="0.3">
      <c r="B84" s="201" t="s">
        <v>15</v>
      </c>
      <c r="C84" s="222">
        <f t="array" aca="1" ref="C84" ca="1">INDIRECT("C"&amp;SMALL(IF($D$10:$D$41=$D84,ROW($D$10:$D$41),""),ROW()-81))</f>
        <v>0</v>
      </c>
      <c r="D84" s="223"/>
      <c r="E84" s="224">
        <f t="array" aca="1" ref="E84" ca="1">N(INDIRECT("E"&amp;SMALL(IF($D$10:$D$41=$D84,ROW($D$10:$D$41),""),ROW()-81)))</f>
        <v>0</v>
      </c>
      <c r="F84" s="225">
        <f t="array" aca="1" ref="F84" ca="1">N(INDIRECT("F"&amp;SMALL(IF($D$10:$D$41=$D84,ROW($D$10:$D$41),""),ROW()-81)))</f>
        <v>0</v>
      </c>
      <c r="G84" s="225">
        <f t="array" aca="1" ref="G84" ca="1">N(INDIRECT("G"&amp;SMALL(IF($D$10:$D$41=$D84,ROW($D$10:$D$41),""),ROW()-81)))</f>
        <v>0</v>
      </c>
      <c r="H84" s="225">
        <f t="array" aca="1" ref="H84" ca="1">N(INDIRECT("H"&amp;SMALL(IF($D$10:$D$41=$D84,ROW($D$10:$D$41),""),ROW()-81)))</f>
        <v>0</v>
      </c>
      <c r="I84" s="225">
        <f t="array" aca="1" ref="I84" ca="1">N(INDIRECT("I"&amp;SMALL(IF($D$10:$D$41=$D84,ROW($D$10:$D$41),""),ROW()-81)))</f>
        <v>0</v>
      </c>
      <c r="J84" s="225">
        <f t="array" aca="1" ref="J84" ca="1">N(INDIRECT("J"&amp;SMALL(IF($D$10:$D$41=$D84,ROW($D$10:$D$41),""),ROW()-81)))</f>
        <v>0</v>
      </c>
      <c r="K84" s="225">
        <f t="array" aca="1" ref="K84" ca="1">N(INDIRECT("K"&amp;SMALL(IF($D$10:$D$41=$D84,ROW($D$10:$D$41),""),ROW()-81)))</f>
        <v>0</v>
      </c>
      <c r="L84" s="225">
        <f t="array" aca="1" ref="L84" ca="1">N(INDIRECT("L"&amp;SMALL(IF($D$10:$D$41=$D84,ROW($D$10:$D$41),""),ROW()-81)))</f>
        <v>0</v>
      </c>
      <c r="M84" s="226">
        <f t="array" aca="1" ref="M84" ca="1">N(INDIRECT("M"&amp;SMALL(IF($D$10:$D$41=$D84,ROW($D$10:$D$41),""),ROW()-81)))</f>
        <v>0</v>
      </c>
      <c r="N84" s="248">
        <f ca="1">SUM(E84:M84)</f>
        <v>0</v>
      </c>
      <c r="O84" s="249" t="str">
        <f t="shared" ca="1" si="50"/>
        <v/>
      </c>
      <c r="Q84" s="323" t="str">
        <f>pozvánka_ceny!C59</f>
        <v>Jameson Whiskey 0,7 l</v>
      </c>
      <c r="R84" s="323"/>
      <c r="S84" s="323"/>
      <c r="T84" s="323"/>
      <c r="U84" s="323"/>
      <c r="V84" s="116"/>
      <c r="AC84" s="193" t="str">
        <f t="shared" ca="1" si="51"/>
        <v/>
      </c>
      <c r="AD84" s="193" t="str">
        <f t="shared" ca="1" si="52"/>
        <v/>
      </c>
      <c r="AE84" s="193" t="str">
        <f t="shared" ca="1" si="53"/>
        <v/>
      </c>
      <c r="AF84" s="193" t="str">
        <f t="shared" ca="1" si="54"/>
        <v/>
      </c>
      <c r="AG84" s="193" t="str">
        <f t="shared" ca="1" si="55"/>
        <v/>
      </c>
      <c r="AH84" s="193" t="str">
        <f t="shared" ca="1" si="56"/>
        <v/>
      </c>
      <c r="AI84" s="193" t="str">
        <f t="shared" ca="1" si="57"/>
        <v/>
      </c>
      <c r="AJ84" s="193" t="str">
        <f t="shared" ca="1" si="58"/>
        <v/>
      </c>
      <c r="AK84" s="193" t="str">
        <f t="shared" ca="1" si="59"/>
        <v/>
      </c>
      <c r="AM84" s="227">
        <f t="shared" ca="1" si="34"/>
        <v>0</v>
      </c>
      <c r="AN84" s="227">
        <f t="shared" si="35"/>
        <v>0</v>
      </c>
      <c r="AO84" s="227">
        <f t="shared" ca="1" si="36"/>
        <v>0</v>
      </c>
      <c r="AP84" s="227">
        <f t="shared" ca="1" si="37"/>
        <v>0</v>
      </c>
      <c r="AQ84" s="227">
        <f t="shared" ca="1" si="38"/>
        <v>0</v>
      </c>
      <c r="AR84" s="227">
        <f t="shared" ca="1" si="39"/>
        <v>0</v>
      </c>
      <c r="AS84" s="227">
        <f t="shared" ca="1" si="40"/>
        <v>0</v>
      </c>
      <c r="AT84" s="227">
        <f t="shared" ca="1" si="41"/>
        <v>0</v>
      </c>
      <c r="AU84" s="227">
        <f t="shared" ca="1" si="42"/>
        <v>0</v>
      </c>
      <c r="AV84" s="227">
        <f t="shared" ca="1" si="43"/>
        <v>0</v>
      </c>
      <c r="AW84" s="227">
        <f t="shared" ca="1" si="44"/>
        <v>0</v>
      </c>
      <c r="AX84" s="227">
        <f t="shared" ca="1" si="45"/>
        <v>0</v>
      </c>
      <c r="AY84" s="255" t="str">
        <f t="shared" ca="1" si="46"/>
        <v/>
      </c>
    </row>
    <row r="85" spans="2:51" ht="16.5" customHeight="1" thickBot="1" x14ac:dyDescent="0.3">
      <c r="B85" s="201" t="s">
        <v>16</v>
      </c>
      <c r="C85" s="222">
        <f t="array" aca="1" ref="C85" ca="1">INDIRECT("C"&amp;SMALL(IF($D$10:$D$41=$D85,ROW($D$10:$D$41),""),ROW()-81))</f>
        <v>0</v>
      </c>
      <c r="D85" s="223"/>
      <c r="E85" s="224">
        <f t="array" aca="1" ref="E85" ca="1">N(INDIRECT("E"&amp;SMALL(IF($D$10:$D$41=$D85,ROW($D$10:$D$41),""),ROW()-81)))</f>
        <v>0</v>
      </c>
      <c r="F85" s="225">
        <f t="array" aca="1" ref="F85" ca="1">N(INDIRECT("F"&amp;SMALL(IF($D$10:$D$41=$D85,ROW($D$10:$D$41),""),ROW()-81)))</f>
        <v>0</v>
      </c>
      <c r="G85" s="225">
        <f t="array" aca="1" ref="G85" ca="1">N(INDIRECT("G"&amp;SMALL(IF($D$10:$D$41=$D85,ROW($D$10:$D$41),""),ROW()-81)))</f>
        <v>0</v>
      </c>
      <c r="H85" s="225">
        <f t="array" aca="1" ref="H85" ca="1">N(INDIRECT("H"&amp;SMALL(IF($D$10:$D$41=$D85,ROW($D$10:$D$41),""),ROW()-81)))</f>
        <v>0</v>
      </c>
      <c r="I85" s="225">
        <f t="array" aca="1" ref="I85" ca="1">N(INDIRECT("I"&amp;SMALL(IF($D$10:$D$41=$D85,ROW($D$10:$D$41),""),ROW()-81)))</f>
        <v>0</v>
      </c>
      <c r="J85" s="225">
        <f t="array" aca="1" ref="J85" ca="1">N(INDIRECT("J"&amp;SMALL(IF($D$10:$D$41=$D85,ROW($D$10:$D$41),""),ROW()-81)))</f>
        <v>0</v>
      </c>
      <c r="K85" s="225">
        <f t="array" aca="1" ref="K85" ca="1">N(INDIRECT("K"&amp;SMALL(IF($D$10:$D$41=$D85,ROW($D$10:$D$41),""),ROW()-81)))</f>
        <v>0</v>
      </c>
      <c r="L85" s="225">
        <f t="array" aca="1" ref="L85" ca="1">N(INDIRECT("L"&amp;SMALL(IF($D$10:$D$41=$D85,ROW($D$10:$D$41),""),ROW()-81)))</f>
        <v>0</v>
      </c>
      <c r="M85" s="226">
        <f t="array" aca="1" ref="M85" ca="1">N(INDIRECT("M"&amp;SMALL(IF($D$10:$D$41=$D85,ROW($D$10:$D$41),""),ROW()-81)))</f>
        <v>0</v>
      </c>
      <c r="N85" s="248">
        <f ca="1">SUM(E85:M85)</f>
        <v>0</v>
      </c>
      <c r="O85" s="249" t="str">
        <f t="shared" ca="1" si="50"/>
        <v/>
      </c>
      <c r="Q85" s="323" t="str">
        <f>pozvánka_ceny!C60</f>
        <v>Captain Morgan Rum 0,7 l</v>
      </c>
      <c r="R85" s="323"/>
      <c r="S85" s="323"/>
      <c r="T85" s="323"/>
      <c r="U85" s="323"/>
      <c r="V85" s="116"/>
      <c r="AC85" s="193" t="str">
        <f t="shared" ca="1" si="51"/>
        <v/>
      </c>
      <c r="AD85" s="193" t="str">
        <f t="shared" ca="1" si="52"/>
        <v/>
      </c>
      <c r="AE85" s="193" t="str">
        <f t="shared" ca="1" si="53"/>
        <v/>
      </c>
      <c r="AF85" s="193" t="str">
        <f t="shared" ca="1" si="54"/>
        <v/>
      </c>
      <c r="AG85" s="193" t="str">
        <f t="shared" ca="1" si="55"/>
        <v/>
      </c>
      <c r="AH85" s="193" t="str">
        <f t="shared" ca="1" si="56"/>
        <v/>
      </c>
      <c r="AI85" s="193" t="str">
        <f t="shared" ca="1" si="57"/>
        <v/>
      </c>
      <c r="AJ85" s="193" t="str">
        <f t="shared" ca="1" si="58"/>
        <v/>
      </c>
      <c r="AK85" s="193" t="str">
        <f t="shared" ca="1" si="59"/>
        <v/>
      </c>
      <c r="AM85" s="227">
        <f t="shared" ca="1" si="34"/>
        <v>0</v>
      </c>
      <c r="AN85" s="227">
        <f t="shared" si="35"/>
        <v>0</v>
      </c>
      <c r="AO85" s="227">
        <f t="shared" ca="1" si="36"/>
        <v>0</v>
      </c>
      <c r="AP85" s="227">
        <f t="shared" ca="1" si="37"/>
        <v>0</v>
      </c>
      <c r="AQ85" s="227">
        <f t="shared" ca="1" si="38"/>
        <v>0</v>
      </c>
      <c r="AR85" s="227">
        <f t="shared" ca="1" si="39"/>
        <v>0</v>
      </c>
      <c r="AS85" s="227">
        <f t="shared" ca="1" si="40"/>
        <v>0</v>
      </c>
      <c r="AT85" s="227">
        <f t="shared" ca="1" si="41"/>
        <v>0</v>
      </c>
      <c r="AU85" s="227">
        <f t="shared" ca="1" si="42"/>
        <v>0</v>
      </c>
      <c r="AV85" s="227">
        <f t="shared" ca="1" si="43"/>
        <v>0</v>
      </c>
      <c r="AW85" s="227">
        <f t="shared" ca="1" si="44"/>
        <v>0</v>
      </c>
      <c r="AX85" s="227">
        <f t="shared" ca="1" si="45"/>
        <v>0</v>
      </c>
      <c r="AY85" s="255" t="str">
        <f t="shared" ca="1" si="46"/>
        <v/>
      </c>
    </row>
    <row r="86" spans="2:51" ht="16.5" customHeight="1" thickBot="1" x14ac:dyDescent="0.3">
      <c r="B86" s="201" t="s">
        <v>20</v>
      </c>
      <c r="C86" s="222">
        <f t="array" aca="1" ref="C86" ca="1">INDIRECT("C"&amp;SMALL(IF($D$10:$D$41=$D86,ROW($D$10:$D$41),""),ROW()-81))</f>
        <v>0</v>
      </c>
      <c r="D86" s="208"/>
      <c r="E86" s="224">
        <f t="array" aca="1" ref="E86" ca="1">N(INDIRECT("E"&amp;SMALL(IF($D$10:$D$41=$D86,ROW($D$10:$D$41),""),ROW()-81)))</f>
        <v>0</v>
      </c>
      <c r="F86" s="225">
        <f t="array" aca="1" ref="F86" ca="1">N(INDIRECT("F"&amp;SMALL(IF($D$10:$D$41=$D86,ROW($D$10:$D$41),""),ROW()-81)))</f>
        <v>0</v>
      </c>
      <c r="G86" s="225">
        <f t="array" aca="1" ref="G86" ca="1">N(INDIRECT("G"&amp;SMALL(IF($D$10:$D$41=$D86,ROW($D$10:$D$41),""),ROW()-81)))</f>
        <v>0</v>
      </c>
      <c r="H86" s="225">
        <f t="array" aca="1" ref="H86" ca="1">N(INDIRECT("H"&amp;SMALL(IF($D$10:$D$41=$D86,ROW($D$10:$D$41),""),ROW()-81)))</f>
        <v>0</v>
      </c>
      <c r="I86" s="225">
        <f t="array" aca="1" ref="I86" ca="1">N(INDIRECT("I"&amp;SMALL(IF($D$10:$D$41=$D86,ROW($D$10:$D$41),""),ROW()-81)))</f>
        <v>0</v>
      </c>
      <c r="J86" s="225">
        <f t="array" aca="1" ref="J86" ca="1">N(INDIRECT("J"&amp;SMALL(IF($D$10:$D$41=$D86,ROW($D$10:$D$41),""),ROW()-81)))</f>
        <v>0</v>
      </c>
      <c r="K86" s="225">
        <f t="array" aca="1" ref="K86" ca="1">N(INDIRECT("K"&amp;SMALL(IF($D$10:$D$41=$D86,ROW($D$10:$D$41),""),ROW()-81)))</f>
        <v>0</v>
      </c>
      <c r="L86" s="225">
        <f t="array" aca="1" ref="L86" ca="1">N(INDIRECT("L"&amp;SMALL(IF($D$10:$D$41=$D86,ROW($D$10:$D$41),""),ROW()-81)))</f>
        <v>0</v>
      </c>
      <c r="M86" s="226">
        <f t="array" aca="1" ref="M86" ca="1">N(INDIRECT("M"&amp;SMALL(IF($D$10:$D$41=$D86,ROW($D$10:$D$41),""),ROW()-81)))</f>
        <v>0</v>
      </c>
      <c r="N86" s="248">
        <f t="shared" ref="N86:N91" ca="1" si="60">SUM(E86:M86)</f>
        <v>0</v>
      </c>
      <c r="O86" s="249" t="str">
        <f t="shared" ca="1" si="50"/>
        <v/>
      </c>
      <c r="V86" s="116"/>
      <c r="AC86" s="193" t="str">
        <f t="shared" ca="1" si="51"/>
        <v/>
      </c>
      <c r="AD86" s="193" t="str">
        <f t="shared" ca="1" si="52"/>
        <v/>
      </c>
      <c r="AE86" s="193" t="str">
        <f t="shared" ca="1" si="53"/>
        <v/>
      </c>
      <c r="AF86" s="193" t="str">
        <f t="shared" ca="1" si="54"/>
        <v/>
      </c>
      <c r="AG86" s="193" t="str">
        <f t="shared" ca="1" si="55"/>
        <v/>
      </c>
      <c r="AH86" s="193" t="str">
        <f t="shared" ca="1" si="56"/>
        <v/>
      </c>
      <c r="AI86" s="193" t="str">
        <f t="shared" ca="1" si="57"/>
        <v/>
      </c>
      <c r="AJ86" s="193" t="str">
        <f t="shared" ca="1" si="58"/>
        <v/>
      </c>
      <c r="AK86" s="193" t="str">
        <f t="shared" ca="1" si="59"/>
        <v/>
      </c>
    </row>
    <row r="87" spans="2:51" ht="16.5" customHeight="1" thickBot="1" x14ac:dyDescent="0.3">
      <c r="B87" s="201" t="s">
        <v>22</v>
      </c>
      <c r="C87" s="222">
        <f t="array" aca="1" ref="C87" ca="1">INDIRECT("C"&amp;SMALL(IF($D$10:$D$41=$D87,ROW($D$10:$D$41),""),ROW()-81))</f>
        <v>0</v>
      </c>
      <c r="D87" s="208"/>
      <c r="E87" s="224">
        <f t="array" aca="1" ref="E87" ca="1">N(INDIRECT("E"&amp;SMALL(IF($D$10:$D$41=$D87,ROW($D$10:$D$41),""),ROW()-81)))</f>
        <v>0</v>
      </c>
      <c r="F87" s="225">
        <f t="array" aca="1" ref="F87" ca="1">N(INDIRECT("F"&amp;SMALL(IF($D$10:$D$41=$D87,ROW($D$10:$D$41),""),ROW()-81)))</f>
        <v>0</v>
      </c>
      <c r="G87" s="225">
        <f t="array" aca="1" ref="G87" ca="1">N(INDIRECT("G"&amp;SMALL(IF($D$10:$D$41=$D87,ROW($D$10:$D$41),""),ROW()-81)))</f>
        <v>0</v>
      </c>
      <c r="H87" s="225">
        <f t="array" aca="1" ref="H87" ca="1">N(INDIRECT("H"&amp;SMALL(IF($D$10:$D$41=$D87,ROW($D$10:$D$41),""),ROW()-81)))</f>
        <v>0</v>
      </c>
      <c r="I87" s="225">
        <f t="array" aca="1" ref="I87" ca="1">N(INDIRECT("I"&amp;SMALL(IF($D$10:$D$41=$D87,ROW($D$10:$D$41),""),ROW()-81)))</f>
        <v>0</v>
      </c>
      <c r="J87" s="225">
        <f t="array" aca="1" ref="J87" ca="1">N(INDIRECT("J"&amp;SMALL(IF($D$10:$D$41=$D87,ROW($D$10:$D$41),""),ROW()-81)))</f>
        <v>0</v>
      </c>
      <c r="K87" s="225">
        <f t="array" aca="1" ref="K87" ca="1">N(INDIRECT("K"&amp;SMALL(IF($D$10:$D$41=$D87,ROW($D$10:$D$41),""),ROW()-81)))</f>
        <v>0</v>
      </c>
      <c r="L87" s="225">
        <f t="array" aca="1" ref="L87" ca="1">N(INDIRECT("L"&amp;SMALL(IF($D$10:$D$41=$D87,ROW($D$10:$D$41),""),ROW()-81)))</f>
        <v>0</v>
      </c>
      <c r="M87" s="226">
        <f t="array" aca="1" ref="M87" ca="1">N(INDIRECT("M"&amp;SMALL(IF($D$10:$D$41=$D87,ROW($D$10:$D$41),""),ROW()-81)))</f>
        <v>0</v>
      </c>
      <c r="N87" s="248">
        <f t="shared" ca="1" si="60"/>
        <v>0</v>
      </c>
      <c r="O87" s="249" t="str">
        <f t="shared" ca="1" si="50"/>
        <v/>
      </c>
      <c r="V87" s="116"/>
      <c r="AC87" s="193" t="str">
        <f t="shared" ca="1" si="51"/>
        <v/>
      </c>
      <c r="AD87" s="193" t="str">
        <f t="shared" ca="1" si="52"/>
        <v/>
      </c>
      <c r="AE87" s="193" t="str">
        <f t="shared" ca="1" si="53"/>
        <v/>
      </c>
      <c r="AF87" s="193" t="str">
        <f t="shared" ca="1" si="54"/>
        <v/>
      </c>
      <c r="AG87" s="193" t="str">
        <f t="shared" ca="1" si="55"/>
        <v/>
      </c>
      <c r="AH87" s="193" t="str">
        <f t="shared" ca="1" si="56"/>
        <v/>
      </c>
      <c r="AI87" s="193" t="str">
        <f t="shared" ca="1" si="57"/>
        <v/>
      </c>
      <c r="AJ87" s="193" t="str">
        <f t="shared" ca="1" si="58"/>
        <v/>
      </c>
      <c r="AK87" s="193" t="str">
        <f t="shared" ca="1" si="59"/>
        <v/>
      </c>
    </row>
    <row r="88" spans="2:51" ht="16.5" customHeight="1" thickBot="1" x14ac:dyDescent="0.3">
      <c r="B88" s="201" t="s">
        <v>23</v>
      </c>
      <c r="C88" s="222">
        <f t="array" aca="1" ref="C88" ca="1">INDIRECT("C"&amp;SMALL(IF($D$10:$D$41=$D88,ROW($D$10:$D$41),""),ROW()-81))</f>
        <v>0</v>
      </c>
      <c r="D88" s="208"/>
      <c r="E88" s="224">
        <f t="array" aca="1" ref="E88" ca="1">N(INDIRECT("E"&amp;SMALL(IF($D$10:$D$41=$D88,ROW($D$10:$D$41),""),ROW()-81)))</f>
        <v>0</v>
      </c>
      <c r="F88" s="225">
        <f t="array" aca="1" ref="F88" ca="1">N(INDIRECT("F"&amp;SMALL(IF($D$10:$D$41=$D88,ROW($D$10:$D$41),""),ROW()-81)))</f>
        <v>0</v>
      </c>
      <c r="G88" s="225">
        <f t="array" aca="1" ref="G88" ca="1">N(INDIRECT("G"&amp;SMALL(IF($D$10:$D$41=$D88,ROW($D$10:$D$41),""),ROW()-81)))</f>
        <v>0</v>
      </c>
      <c r="H88" s="225">
        <f t="array" aca="1" ref="H88" ca="1">N(INDIRECT("H"&amp;SMALL(IF($D$10:$D$41=$D88,ROW($D$10:$D$41),""),ROW()-81)))</f>
        <v>0</v>
      </c>
      <c r="I88" s="225">
        <f t="array" aca="1" ref="I88" ca="1">N(INDIRECT("I"&amp;SMALL(IF($D$10:$D$41=$D88,ROW($D$10:$D$41),""),ROW()-81)))</f>
        <v>0</v>
      </c>
      <c r="J88" s="225">
        <f t="array" aca="1" ref="J88" ca="1">N(INDIRECT("J"&amp;SMALL(IF($D$10:$D$41=$D88,ROW($D$10:$D$41),""),ROW()-81)))</f>
        <v>0</v>
      </c>
      <c r="K88" s="225">
        <f t="array" aca="1" ref="K88" ca="1">N(INDIRECT("K"&amp;SMALL(IF($D$10:$D$41=$D88,ROW($D$10:$D$41),""),ROW()-81)))</f>
        <v>0</v>
      </c>
      <c r="L88" s="225">
        <f t="array" aca="1" ref="L88" ca="1">N(INDIRECT("L"&amp;SMALL(IF($D$10:$D$41=$D88,ROW($D$10:$D$41),""),ROW()-81)))</f>
        <v>0</v>
      </c>
      <c r="M88" s="226">
        <f t="array" aca="1" ref="M88" ca="1">N(INDIRECT("M"&amp;SMALL(IF($D$10:$D$41=$D88,ROW($D$10:$D$41),""),ROW()-81)))</f>
        <v>0</v>
      </c>
      <c r="N88" s="248">
        <f t="shared" ca="1" si="60"/>
        <v>0</v>
      </c>
      <c r="O88" s="249" t="str">
        <f t="shared" ca="1" si="50"/>
        <v/>
      </c>
      <c r="V88" s="116"/>
      <c r="AC88" s="193" t="str">
        <f t="shared" ca="1" si="51"/>
        <v/>
      </c>
      <c r="AD88" s="193" t="str">
        <f t="shared" ca="1" si="52"/>
        <v/>
      </c>
      <c r="AE88" s="193" t="str">
        <f t="shared" ca="1" si="53"/>
        <v/>
      </c>
      <c r="AF88" s="193" t="str">
        <f t="shared" ca="1" si="54"/>
        <v/>
      </c>
      <c r="AG88" s="193" t="str">
        <f t="shared" ca="1" si="55"/>
        <v/>
      </c>
      <c r="AH88" s="193" t="str">
        <f t="shared" ca="1" si="56"/>
        <v/>
      </c>
      <c r="AI88" s="193" t="str">
        <f t="shared" ca="1" si="57"/>
        <v/>
      </c>
      <c r="AJ88" s="193" t="str">
        <f t="shared" ca="1" si="58"/>
        <v/>
      </c>
      <c r="AK88" s="193" t="str">
        <f t="shared" ca="1" si="59"/>
        <v/>
      </c>
    </row>
    <row r="89" spans="2:51" ht="16.5" customHeight="1" thickBot="1" x14ac:dyDescent="0.3">
      <c r="B89" s="201" t="s">
        <v>25</v>
      </c>
      <c r="C89" s="222">
        <f t="array" aca="1" ref="C89" ca="1">INDIRECT("C"&amp;SMALL(IF($D$10:$D$41=$D89,ROW($D$10:$D$41),""),ROW()-81))</f>
        <v>0</v>
      </c>
      <c r="D89" s="208"/>
      <c r="E89" s="224">
        <f t="array" aca="1" ref="E89" ca="1">N(INDIRECT("E"&amp;SMALL(IF($D$10:$D$41=$D89,ROW($D$10:$D$41),""),ROW()-81)))</f>
        <v>0</v>
      </c>
      <c r="F89" s="225">
        <f t="array" aca="1" ref="F89" ca="1">N(INDIRECT("F"&amp;SMALL(IF($D$10:$D$41=$D89,ROW($D$10:$D$41),""),ROW()-81)))</f>
        <v>0</v>
      </c>
      <c r="G89" s="225">
        <f t="array" aca="1" ref="G89" ca="1">N(INDIRECT("G"&amp;SMALL(IF($D$10:$D$41=$D89,ROW($D$10:$D$41),""),ROW()-81)))</f>
        <v>0</v>
      </c>
      <c r="H89" s="225">
        <f t="array" aca="1" ref="H89" ca="1">N(INDIRECT("H"&amp;SMALL(IF($D$10:$D$41=$D89,ROW($D$10:$D$41),""),ROW()-81)))</f>
        <v>0</v>
      </c>
      <c r="I89" s="225">
        <f t="array" aca="1" ref="I89" ca="1">N(INDIRECT("I"&amp;SMALL(IF($D$10:$D$41=$D89,ROW($D$10:$D$41),""),ROW()-81)))</f>
        <v>0</v>
      </c>
      <c r="J89" s="225">
        <f t="array" aca="1" ref="J89" ca="1">N(INDIRECT("J"&amp;SMALL(IF($D$10:$D$41=$D89,ROW($D$10:$D$41),""),ROW()-81)))</f>
        <v>0</v>
      </c>
      <c r="K89" s="225">
        <f t="array" aca="1" ref="K89" ca="1">N(INDIRECT("K"&amp;SMALL(IF($D$10:$D$41=$D89,ROW($D$10:$D$41),""),ROW()-81)))</f>
        <v>0</v>
      </c>
      <c r="L89" s="225">
        <f t="array" aca="1" ref="L89" ca="1">N(INDIRECT("L"&amp;SMALL(IF($D$10:$D$41=$D89,ROW($D$10:$D$41),""),ROW()-81)))</f>
        <v>0</v>
      </c>
      <c r="M89" s="226">
        <f t="array" aca="1" ref="M89" ca="1">N(INDIRECT("M"&amp;SMALL(IF($D$10:$D$41=$D89,ROW($D$10:$D$41),""),ROW()-81)))</f>
        <v>0</v>
      </c>
      <c r="N89" s="248">
        <f t="shared" ca="1" si="60"/>
        <v>0</v>
      </c>
      <c r="O89" s="249" t="str">
        <f t="shared" ca="1" si="50"/>
        <v/>
      </c>
      <c r="V89" s="116"/>
      <c r="AC89" s="193" t="str">
        <f t="shared" ca="1" si="51"/>
        <v/>
      </c>
      <c r="AD89" s="193" t="str">
        <f t="shared" ca="1" si="52"/>
        <v/>
      </c>
      <c r="AE89" s="193" t="str">
        <f t="shared" ca="1" si="53"/>
        <v/>
      </c>
      <c r="AF89" s="193" t="str">
        <f t="shared" ca="1" si="54"/>
        <v/>
      </c>
      <c r="AG89" s="193" t="str">
        <f t="shared" ca="1" si="55"/>
        <v/>
      </c>
      <c r="AH89" s="193" t="str">
        <f t="shared" ca="1" si="56"/>
        <v/>
      </c>
      <c r="AI89" s="193" t="str">
        <f t="shared" ca="1" si="57"/>
        <v/>
      </c>
      <c r="AJ89" s="193" t="str">
        <f t="shared" ca="1" si="58"/>
        <v/>
      </c>
      <c r="AK89" s="193" t="str">
        <f t="shared" ca="1" si="59"/>
        <v/>
      </c>
    </row>
    <row r="90" spans="2:51" ht="16.5" customHeight="1" thickBot="1" x14ac:dyDescent="0.3">
      <c r="B90" s="201" t="s">
        <v>26</v>
      </c>
      <c r="C90" s="222">
        <f t="array" aca="1" ref="C90" ca="1">INDIRECT("C"&amp;SMALL(IF($D$10:$D$41=$D90,ROW($D$10:$D$41),""),ROW()-81))</f>
        <v>0</v>
      </c>
      <c r="D90" s="208"/>
      <c r="E90" s="224">
        <f t="array" aca="1" ref="E90" ca="1">N(INDIRECT("E"&amp;SMALL(IF($D$10:$D$41=$D90,ROW($D$10:$D$41),""),ROW()-81)))</f>
        <v>0</v>
      </c>
      <c r="F90" s="225">
        <f t="array" aca="1" ref="F90" ca="1">N(INDIRECT("F"&amp;SMALL(IF($D$10:$D$41=$D90,ROW($D$10:$D$41),""),ROW()-81)))</f>
        <v>0</v>
      </c>
      <c r="G90" s="225">
        <f t="array" aca="1" ref="G90" ca="1">N(INDIRECT("G"&amp;SMALL(IF($D$10:$D$41=$D90,ROW($D$10:$D$41),""),ROW()-81)))</f>
        <v>0</v>
      </c>
      <c r="H90" s="225">
        <f t="array" aca="1" ref="H90" ca="1">N(INDIRECT("H"&amp;SMALL(IF($D$10:$D$41=$D90,ROW($D$10:$D$41),""),ROW()-81)))</f>
        <v>0</v>
      </c>
      <c r="I90" s="225">
        <f t="array" aca="1" ref="I90" ca="1">N(INDIRECT("I"&amp;SMALL(IF($D$10:$D$41=$D90,ROW($D$10:$D$41),""),ROW()-81)))</f>
        <v>0</v>
      </c>
      <c r="J90" s="225">
        <f t="array" aca="1" ref="J90" ca="1">N(INDIRECT("J"&amp;SMALL(IF($D$10:$D$41=$D90,ROW($D$10:$D$41),""),ROW()-81)))</f>
        <v>0</v>
      </c>
      <c r="K90" s="225">
        <f t="array" aca="1" ref="K90" ca="1">N(INDIRECT("K"&amp;SMALL(IF($D$10:$D$41=$D90,ROW($D$10:$D$41),""),ROW()-81)))</f>
        <v>0</v>
      </c>
      <c r="L90" s="225">
        <f t="array" aca="1" ref="L90" ca="1">N(INDIRECT("L"&amp;SMALL(IF($D$10:$D$41=$D90,ROW($D$10:$D$41),""),ROW()-81)))</f>
        <v>0</v>
      </c>
      <c r="M90" s="226">
        <f t="array" aca="1" ref="M90" ca="1">N(INDIRECT("M"&amp;SMALL(IF($D$10:$D$41=$D90,ROW($D$10:$D$41),""),ROW()-81)))</f>
        <v>0</v>
      </c>
      <c r="N90" s="248">
        <f t="shared" ca="1" si="60"/>
        <v>0</v>
      </c>
      <c r="O90" s="249" t="str">
        <f t="shared" ca="1" si="50"/>
        <v/>
      </c>
      <c r="V90" s="116"/>
      <c r="AC90" s="193" t="str">
        <f t="shared" ca="1" si="51"/>
        <v/>
      </c>
      <c r="AD90" s="193" t="str">
        <f t="shared" ca="1" si="52"/>
        <v/>
      </c>
      <c r="AE90" s="193" t="str">
        <f t="shared" ca="1" si="53"/>
        <v/>
      </c>
      <c r="AF90" s="193" t="str">
        <f t="shared" ca="1" si="54"/>
        <v/>
      </c>
      <c r="AG90" s="193" t="str">
        <f t="shared" ca="1" si="55"/>
        <v/>
      </c>
      <c r="AH90" s="193" t="str">
        <f t="shared" ca="1" si="56"/>
        <v/>
      </c>
      <c r="AI90" s="193" t="str">
        <f t="shared" ca="1" si="57"/>
        <v/>
      </c>
      <c r="AJ90" s="193" t="str">
        <f t="shared" ca="1" si="58"/>
        <v/>
      </c>
      <c r="AK90" s="193" t="str">
        <f t="shared" ca="1" si="59"/>
        <v/>
      </c>
    </row>
    <row r="91" spans="2:51" ht="16.5" customHeight="1" thickBot="1" x14ac:dyDescent="0.3">
      <c r="B91" s="202" t="s">
        <v>27</v>
      </c>
      <c r="C91" s="228">
        <f t="array" aca="1" ref="C91" ca="1">INDIRECT("C"&amp;SMALL(IF($D$10:$D$41=$D91,ROW($D$10:$D$41),""),ROW()-81))</f>
        <v>0</v>
      </c>
      <c r="D91" s="209"/>
      <c r="E91" s="224">
        <f t="array" aca="1" ref="E91" ca="1">N(INDIRECT("E"&amp;SMALL(IF($D$10:$D$41=$D91,ROW($D$10:$D$41),""),ROW()-81)))</f>
        <v>0</v>
      </c>
      <c r="F91" s="225">
        <f t="array" aca="1" ref="F91" ca="1">N(INDIRECT("F"&amp;SMALL(IF($D$10:$D$41=$D91,ROW($D$10:$D$41),""),ROW()-81)))</f>
        <v>0</v>
      </c>
      <c r="G91" s="225">
        <f t="array" aca="1" ref="G91" ca="1">N(INDIRECT("G"&amp;SMALL(IF($D$10:$D$41=$D91,ROW($D$10:$D$41),""),ROW()-81)))</f>
        <v>0</v>
      </c>
      <c r="H91" s="225">
        <f t="array" aca="1" ref="H91" ca="1">N(INDIRECT("H"&amp;SMALL(IF($D$10:$D$41=$D91,ROW($D$10:$D$41),""),ROW()-81)))</f>
        <v>0</v>
      </c>
      <c r="I91" s="225">
        <f t="array" aca="1" ref="I91" ca="1">N(INDIRECT("I"&amp;SMALL(IF($D$10:$D$41=$D91,ROW($D$10:$D$41),""),ROW()-81)))</f>
        <v>0</v>
      </c>
      <c r="J91" s="225">
        <f t="array" aca="1" ref="J91" ca="1">N(INDIRECT("J"&amp;SMALL(IF($D$10:$D$41=$D91,ROW($D$10:$D$41),""),ROW()-81)))</f>
        <v>0</v>
      </c>
      <c r="K91" s="225">
        <f t="array" aca="1" ref="K91" ca="1">N(INDIRECT("K"&amp;SMALL(IF($D$10:$D$41=$D91,ROW($D$10:$D$41),""),ROW()-81)))</f>
        <v>0</v>
      </c>
      <c r="L91" s="225">
        <f t="array" aca="1" ref="L91" ca="1">N(INDIRECT("L"&amp;SMALL(IF($D$10:$D$41=$D91,ROW($D$10:$D$41),""),ROW()-81)))</f>
        <v>0</v>
      </c>
      <c r="M91" s="226">
        <f t="array" aca="1" ref="M91" ca="1">N(INDIRECT("M"&amp;SMALL(IF($D$10:$D$41=$D91,ROW($D$10:$D$41),""),ROW()-81)))</f>
        <v>0</v>
      </c>
      <c r="N91" s="248">
        <f t="shared" ca="1" si="60"/>
        <v>0</v>
      </c>
      <c r="O91" s="249" t="str">
        <f t="shared" ca="1" si="50"/>
        <v/>
      </c>
      <c r="V91" s="116"/>
      <c r="AC91" s="193" t="str">
        <f t="shared" ca="1" si="51"/>
        <v/>
      </c>
      <c r="AD91" s="193" t="str">
        <f t="shared" ca="1" si="52"/>
        <v/>
      </c>
      <c r="AE91" s="193" t="str">
        <f t="shared" ca="1" si="53"/>
        <v/>
      </c>
      <c r="AF91" s="193" t="str">
        <f t="shared" ca="1" si="54"/>
        <v/>
      </c>
      <c r="AG91" s="193" t="str">
        <f t="shared" ca="1" si="55"/>
        <v/>
      </c>
      <c r="AH91" s="193" t="str">
        <f t="shared" ca="1" si="56"/>
        <v/>
      </c>
      <c r="AI91" s="193" t="str">
        <f t="shared" ca="1" si="57"/>
        <v/>
      </c>
      <c r="AJ91" s="193" t="str">
        <f t="shared" ca="1" si="58"/>
        <v/>
      </c>
      <c r="AK91" s="193" t="str">
        <f t="shared" ca="1" si="59"/>
        <v/>
      </c>
    </row>
    <row r="92" spans="2:51" ht="16.5" customHeight="1" x14ac:dyDescent="0.25">
      <c r="B92" s="340" t="s">
        <v>158</v>
      </c>
      <c r="C92" s="344"/>
      <c r="D92" s="162"/>
      <c r="E92" s="170">
        <f ca="1">SUM(E82:E91)</f>
        <v>152</v>
      </c>
      <c r="F92" s="163">
        <f t="shared" ref="F92:M92" ca="1" si="61">SUM(F82:F91)</f>
        <v>189</v>
      </c>
      <c r="G92" s="163">
        <f t="shared" ca="1" si="61"/>
        <v>101</v>
      </c>
      <c r="H92" s="163">
        <f t="shared" ca="1" si="61"/>
        <v>0</v>
      </c>
      <c r="I92" s="163">
        <f t="shared" ca="1" si="61"/>
        <v>0</v>
      </c>
      <c r="J92" s="163">
        <f t="shared" ca="1" si="61"/>
        <v>0</v>
      </c>
      <c r="K92" s="163">
        <f t="shared" ca="1" si="61"/>
        <v>0</v>
      </c>
      <c r="L92" s="163">
        <f t="shared" ca="1" si="61"/>
        <v>0</v>
      </c>
      <c r="M92" s="164">
        <f t="shared" ca="1" si="61"/>
        <v>0</v>
      </c>
      <c r="N92" s="173">
        <f t="shared" ref="N92" ca="1" si="62">SUM(N82:N91)</f>
        <v>442</v>
      </c>
      <c r="O92" s="165"/>
      <c r="V92" s="116"/>
    </row>
    <row r="93" spans="2:51" ht="16.5" customHeight="1" thickBot="1" x14ac:dyDescent="0.3">
      <c r="B93" s="342" t="s">
        <v>157</v>
      </c>
      <c r="C93" s="343"/>
      <c r="D93" s="166"/>
      <c r="E93" s="171">
        <f t="shared" ref="E93:M93" ca="1" si="63">IFERROR(AVERAGEIF(E82:E91,"&lt;&gt;0",E82:E91),"")</f>
        <v>152</v>
      </c>
      <c r="F93" s="167">
        <f t="shared" ca="1" si="63"/>
        <v>189</v>
      </c>
      <c r="G93" s="167">
        <f t="shared" ca="1" si="63"/>
        <v>101</v>
      </c>
      <c r="H93" s="167" t="str">
        <f t="shared" ca="1" si="63"/>
        <v/>
      </c>
      <c r="I93" s="167" t="str">
        <f t="shared" ca="1" si="63"/>
        <v/>
      </c>
      <c r="J93" s="167" t="str">
        <f t="shared" ca="1" si="63"/>
        <v/>
      </c>
      <c r="K93" s="167" t="str">
        <f t="shared" ca="1" si="63"/>
        <v/>
      </c>
      <c r="L93" s="167" t="str">
        <f t="shared" ca="1" si="63"/>
        <v/>
      </c>
      <c r="M93" s="168" t="str">
        <f t="shared" ca="1" si="63"/>
        <v/>
      </c>
      <c r="N93" s="169"/>
      <c r="O93" s="186">
        <f ca="1">IF(N92="","",AVERAGEIF(E82:M91,"&lt;&gt;0",E82:M91))</f>
        <v>147.33333333333334</v>
      </c>
      <c r="V93" s="116"/>
    </row>
    <row r="96" spans="2:51" x14ac:dyDescent="0.25">
      <c r="B96" s="330" t="s">
        <v>106</v>
      </c>
      <c r="C96" s="330"/>
      <c r="D96" s="330"/>
    </row>
    <row r="97" spans="2:5" ht="7.5" customHeight="1" x14ac:dyDescent="0.25"/>
    <row r="98" spans="2:5" x14ac:dyDescent="0.25">
      <c r="B98" s="79" t="str">
        <f>rozpis_příprava!E20</f>
        <v>Ž</v>
      </c>
      <c r="C98" s="82" t="str">
        <f>rozpis_příprava!B20</f>
        <v>KATEGORIE ŽENY</v>
      </c>
      <c r="D98" s="83"/>
      <c r="E98" s="84"/>
    </row>
    <row r="99" spans="2:5" x14ac:dyDescent="0.25">
      <c r="B99" s="80" t="str">
        <f>rozpis_příprava!E21</f>
        <v>MP</v>
      </c>
      <c r="C99" s="82" t="str">
        <f>rozpis_příprava!B21</f>
        <v>KATEGORIE MUŽI ČP</v>
      </c>
      <c r="D99" s="83"/>
      <c r="E99" s="84"/>
    </row>
    <row r="100" spans="2:5" x14ac:dyDescent="0.25">
      <c r="B100" s="81" t="str">
        <f>rozpis_příprava!E22</f>
        <v>MK</v>
      </c>
      <c r="C100" s="82" t="str">
        <f>rozpis_příprava!B22</f>
        <v>KATEGORIE MUŽI Kar.</v>
      </c>
      <c r="D100" s="83"/>
      <c r="E100" s="84"/>
    </row>
    <row r="101" spans="2:5" x14ac:dyDescent="0.25">
      <c r="B101" s="185"/>
      <c r="C101" s="185"/>
    </row>
  </sheetData>
  <sortState ref="C10:O41">
    <sortCondition descending="1" sortBy="fontColor" ref="O10:O41" dxfId="50"/>
    <sortCondition descending="1" ref="O10:O41"/>
  </sortState>
  <mergeCells count="55">
    <mergeCell ref="AM60:AY61"/>
    <mergeCell ref="W33:AA33"/>
    <mergeCell ref="Z11:AA11"/>
    <mergeCell ref="Z18:AA18"/>
    <mergeCell ref="Z25:AA25"/>
    <mergeCell ref="Z32:AA32"/>
    <mergeCell ref="W29:AA30"/>
    <mergeCell ref="W19:AA19"/>
    <mergeCell ref="W26:AA26"/>
    <mergeCell ref="W17:Y17"/>
    <mergeCell ref="Z17:AA17"/>
    <mergeCell ref="W24:Y24"/>
    <mergeCell ref="Z24:AA24"/>
    <mergeCell ref="W31:Y31"/>
    <mergeCell ref="Z31:AA31"/>
    <mergeCell ref="W15:AA16"/>
    <mergeCell ref="W22:AA23"/>
    <mergeCell ref="Q4:U4"/>
    <mergeCell ref="W4:AA4"/>
    <mergeCell ref="W10:Y10"/>
    <mergeCell ref="Z10:AA10"/>
    <mergeCell ref="W12:AA12"/>
    <mergeCell ref="Q8:U9"/>
    <mergeCell ref="Q10:U10"/>
    <mergeCell ref="W8:AA9"/>
    <mergeCell ref="B2:O2"/>
    <mergeCell ref="B8:O8"/>
    <mergeCell ref="B96:D96"/>
    <mergeCell ref="B46:O46"/>
    <mergeCell ref="B62:O62"/>
    <mergeCell ref="B80:O80"/>
    <mergeCell ref="B42:C42"/>
    <mergeCell ref="B43:C43"/>
    <mergeCell ref="B58:C58"/>
    <mergeCell ref="B59:C59"/>
    <mergeCell ref="B76:C76"/>
    <mergeCell ref="B77:C77"/>
    <mergeCell ref="B92:C92"/>
    <mergeCell ref="B93:C93"/>
    <mergeCell ref="AC44:AK45"/>
    <mergeCell ref="Q83:U83"/>
    <mergeCell ref="Q84:U84"/>
    <mergeCell ref="Q85:U85"/>
    <mergeCell ref="Q46:U47"/>
    <mergeCell ref="Q62:U63"/>
    <mergeCell ref="Q80:U81"/>
    <mergeCell ref="Q49:U49"/>
    <mergeCell ref="Q48:U48"/>
    <mergeCell ref="Q50:U50"/>
    <mergeCell ref="Q51:U51"/>
    <mergeCell ref="Q64:U64"/>
    <mergeCell ref="Q65:U65"/>
    <mergeCell ref="Q66:U66"/>
    <mergeCell ref="Q67:U67"/>
    <mergeCell ref="Q82:U82"/>
  </mergeCells>
  <conditionalFormatting sqref="O48:O57 O10:O41">
    <cfRule type="containsErrors" dxfId="49" priority="93">
      <formula>ISERROR(O10)</formula>
    </cfRule>
  </conditionalFormatting>
  <conditionalFormatting sqref="O42">
    <cfRule type="containsErrors" dxfId="48" priority="59">
      <formula>ISERROR(O42)</formula>
    </cfRule>
  </conditionalFormatting>
  <conditionalFormatting sqref="O58">
    <cfRule type="containsErrors" dxfId="47" priority="86">
      <formula>ISERROR(O58)</formula>
    </cfRule>
  </conditionalFormatting>
  <conditionalFormatting sqref="O76">
    <cfRule type="containsErrors" dxfId="46" priority="87">
      <formula>ISERROR(O76)</formula>
    </cfRule>
  </conditionalFormatting>
  <conditionalFormatting sqref="O92">
    <cfRule type="containsErrors" dxfId="45" priority="88">
      <formula>ISERROR(O92)</formula>
    </cfRule>
  </conditionalFormatting>
  <conditionalFormatting sqref="E10:M41">
    <cfRule type="cellIs" dxfId="44" priority="44" operator="equal">
      <formula>FALSE</formula>
    </cfRule>
    <cfRule type="top10" dxfId="43" priority="49" bottom="1" rank="1"/>
    <cfRule type="top10" dxfId="42" priority="55" rank="1"/>
  </conditionalFormatting>
  <conditionalFormatting sqref="O43">
    <cfRule type="containsErrors" dxfId="41" priority="85">
      <formula>ISERROR(O43)</formula>
    </cfRule>
  </conditionalFormatting>
  <conditionalFormatting sqref="D10:D41">
    <cfRule type="cellIs" dxfId="40" priority="50" operator="equal">
      <formula>"MP"</formula>
    </cfRule>
    <cfRule type="cellIs" dxfId="39" priority="51" operator="equal">
      <formula>"Ž"</formula>
    </cfRule>
    <cfRule type="cellIs" dxfId="38" priority="52" operator="equal">
      <formula>"MK"</formula>
    </cfRule>
  </conditionalFormatting>
  <conditionalFormatting sqref="E43:M43">
    <cfRule type="containsErrors" dxfId="37" priority="84">
      <formula>ISERROR(E43)</formula>
    </cfRule>
  </conditionalFormatting>
  <conditionalFormatting sqref="E59:M59 E93:M93 E77:M77">
    <cfRule type="containsErrors" dxfId="36" priority="42">
      <formula>ISERROR(E59)</formula>
    </cfRule>
  </conditionalFormatting>
  <conditionalFormatting sqref="O64:O75">
    <cfRule type="containsErrors" dxfId="35" priority="94">
      <formula>ISERROR(O64)</formula>
    </cfRule>
  </conditionalFormatting>
  <conditionalFormatting sqref="O82:O91">
    <cfRule type="containsErrors" dxfId="34" priority="95">
      <formula>ISERROR(O82)</formula>
    </cfRule>
  </conditionalFormatting>
  <conditionalFormatting sqref="O59">
    <cfRule type="containsErrors" dxfId="33" priority="89">
      <formula>ISERROR(O59)</formula>
    </cfRule>
  </conditionalFormatting>
  <conditionalFormatting sqref="O77">
    <cfRule type="containsErrors" dxfId="32" priority="90">
      <formula>ISERROR(O77)</formula>
    </cfRule>
  </conditionalFormatting>
  <conditionalFormatting sqref="O93">
    <cfRule type="containsErrors" dxfId="31" priority="91">
      <formula>ISERROR(O93)</formula>
    </cfRule>
  </conditionalFormatting>
  <conditionalFormatting sqref="E48:M57">
    <cfRule type="cellIs" dxfId="30" priority="13" operator="equal">
      <formula>(MIN($AC$48:$AK$57))</formula>
    </cfRule>
    <cfRule type="top10" dxfId="29" priority="20" rank="1"/>
  </conditionalFormatting>
  <conditionalFormatting sqref="E64:M75">
    <cfRule type="cellIs" dxfId="28" priority="10" operator="equal">
      <formula>(MIN($AC$64:$AK$75))</formula>
    </cfRule>
    <cfRule type="top10" dxfId="27" priority="19" rank="1"/>
  </conditionalFormatting>
  <conditionalFormatting sqref="E82:M91">
    <cfRule type="cellIs" dxfId="26" priority="7" operator="equal">
      <formula>(MIN($AC$82:$AK$91))</formula>
    </cfRule>
    <cfRule type="top10" dxfId="25" priority="18" rank="1"/>
  </conditionalFormatting>
  <pageMargins left="0" right="0" top="0.19685039370078741" bottom="0.19685039370078741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101"/>
  <sheetViews>
    <sheetView showZeros="0" topLeftCell="N55" zoomScale="75" zoomScaleNormal="75" workbookViewId="0">
      <selection activeCell="AK50" sqref="AK50"/>
    </sheetView>
  </sheetViews>
  <sheetFormatPr defaultRowHeight="15.75" x14ac:dyDescent="0.25"/>
  <cols>
    <col min="1" max="1" width="0.85546875" style="1" customWidth="1"/>
    <col min="2" max="2" width="8.7109375" style="1" customWidth="1"/>
    <col min="3" max="3" width="20.7109375" style="1" customWidth="1"/>
    <col min="4" max="4" width="5.7109375" style="1" customWidth="1"/>
    <col min="5" max="13" width="8.7109375" style="1" customWidth="1"/>
    <col min="14" max="15" width="10.7109375" style="1" customWidth="1"/>
    <col min="16" max="16" width="1.5703125" style="1" customWidth="1"/>
    <col min="17" max="21" width="9.140625" style="1"/>
    <col min="22" max="22" width="1.5703125" style="1" customWidth="1"/>
    <col min="23" max="27" width="9.140625" style="1"/>
    <col min="28" max="28" width="9" style="1" customWidth="1"/>
    <col min="29" max="37" width="9.140625" style="1" customWidth="1"/>
    <col min="38" max="16384" width="9.140625" style="1"/>
  </cols>
  <sheetData>
    <row r="1" spans="2:27" ht="5.25" customHeight="1" x14ac:dyDescent="0.25"/>
    <row r="2" spans="2:27" ht="20.25" x14ac:dyDescent="0.25">
      <c r="B2" s="301" t="str">
        <f>rozpis_příprava!B2</f>
        <v>VÁNOČNÍ  TURNAJ  V  BOWLINGU 2015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2:27" ht="16.5" thickBot="1" x14ac:dyDescent="0.3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2:27" ht="17.25" thickTop="1" thickBot="1" x14ac:dyDescent="0.3">
      <c r="B4" s="4" t="s">
        <v>0</v>
      </c>
      <c r="C4" s="47" t="str">
        <f>rozpis_příprava!C5</f>
        <v xml:space="preserve">Bowling a Relax centrum "Na Ovčíně" </v>
      </c>
      <c r="E4" s="27"/>
      <c r="F4" s="27"/>
      <c r="G4" s="27"/>
      <c r="H4" s="27"/>
      <c r="I4" s="27"/>
      <c r="Q4" s="351" t="s">
        <v>133</v>
      </c>
      <c r="R4" s="352"/>
      <c r="S4" s="352"/>
      <c r="T4" s="352"/>
      <c r="U4" s="353"/>
      <c r="W4" s="351" t="s">
        <v>134</v>
      </c>
      <c r="X4" s="352"/>
      <c r="Y4" s="352"/>
      <c r="Z4" s="352"/>
      <c r="AA4" s="353"/>
    </row>
    <row r="5" spans="2:27" ht="16.5" thickTop="1" x14ac:dyDescent="0.25">
      <c r="B5" s="4" t="s">
        <v>1</v>
      </c>
      <c r="C5" s="47" t="str">
        <f>rozpis_příprava!C6</f>
        <v>27. prosince 2014 - sobota</v>
      </c>
      <c r="E5" s="27"/>
      <c r="F5" s="27"/>
      <c r="G5" s="27"/>
      <c r="H5" s="27"/>
      <c r="I5" s="27"/>
    </row>
    <row r="6" spans="2:27" x14ac:dyDescent="0.25">
      <c r="B6" s="4" t="s">
        <v>2</v>
      </c>
      <c r="C6" s="47" t="str">
        <f>rozpis_příprava!C7</f>
        <v>15:00 - 17:00 hod.</v>
      </c>
      <c r="E6" s="27"/>
      <c r="F6" s="27"/>
      <c r="G6" s="27"/>
      <c r="H6" s="27"/>
      <c r="I6" s="27"/>
    </row>
    <row r="7" spans="2:27" ht="16.5" thickBot="1" x14ac:dyDescent="0.3">
      <c r="C7" s="27"/>
      <c r="D7" s="28"/>
      <c r="E7" s="27"/>
      <c r="F7" s="27"/>
      <c r="G7" s="27"/>
      <c r="H7" s="27"/>
      <c r="I7" s="27"/>
      <c r="J7" s="27"/>
      <c r="K7" s="27"/>
      <c r="L7" s="27"/>
      <c r="M7" s="27"/>
    </row>
    <row r="8" spans="2:27" ht="22.5" customHeight="1" thickTop="1" thickBot="1" x14ac:dyDescent="0.3">
      <c r="B8" s="327" t="s">
        <v>100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9"/>
      <c r="Q8" s="324" t="s">
        <v>129</v>
      </c>
      <c r="R8" s="324"/>
      <c r="S8" s="324"/>
      <c r="T8" s="324"/>
      <c r="U8" s="324"/>
      <c r="V8" s="116"/>
      <c r="W8" s="345" t="s">
        <v>135</v>
      </c>
      <c r="X8" s="346"/>
      <c r="Y8" s="346"/>
      <c r="Z8" s="346"/>
      <c r="AA8" s="347"/>
    </row>
    <row r="9" spans="2:27" ht="22.5" customHeight="1" thickTop="1" thickBot="1" x14ac:dyDescent="0.3">
      <c r="B9" s="72" t="s">
        <v>87</v>
      </c>
      <c r="C9" s="97" t="s">
        <v>70</v>
      </c>
      <c r="D9" s="98" t="s">
        <v>82</v>
      </c>
      <c r="E9" s="99" t="s">
        <v>64</v>
      </c>
      <c r="F9" s="100" t="s">
        <v>65</v>
      </c>
      <c r="G9" s="100" t="s">
        <v>66</v>
      </c>
      <c r="H9" s="100" t="s">
        <v>67</v>
      </c>
      <c r="I9" s="100" t="s">
        <v>68</v>
      </c>
      <c r="J9" s="148" t="s">
        <v>69</v>
      </c>
      <c r="K9" s="148" t="s">
        <v>152</v>
      </c>
      <c r="L9" s="148" t="s">
        <v>153</v>
      </c>
      <c r="M9" s="149" t="s">
        <v>156</v>
      </c>
      <c r="N9" s="243" t="s">
        <v>71</v>
      </c>
      <c r="O9" s="244" t="s">
        <v>72</v>
      </c>
      <c r="Q9" s="324"/>
      <c r="R9" s="324"/>
      <c r="S9" s="324"/>
      <c r="T9" s="324"/>
      <c r="U9" s="324"/>
      <c r="V9" s="116"/>
      <c r="W9" s="348"/>
      <c r="X9" s="349"/>
      <c r="Y9" s="349"/>
      <c r="Z9" s="349"/>
      <c r="AA9" s="350"/>
    </row>
    <row r="10" spans="2:27" ht="16.5" customHeight="1" x14ac:dyDescent="0.25">
      <c r="B10" s="51" t="s">
        <v>13</v>
      </c>
      <c r="C10" s="101" t="str">
        <f>rozpis_final_tisk!B13</f>
        <v>Petr</v>
      </c>
      <c r="D10" s="241" t="str">
        <f>rozpis_final_tisk!D13</f>
        <v>MP</v>
      </c>
      <c r="E10" s="181">
        <f>IF(rozpis_final_tisk!E13&gt;0,rozpis_final_tisk!E13)</f>
        <v>101</v>
      </c>
      <c r="F10" s="183">
        <f>IF(rozpis_final_tisk!F13&gt;0,rozpis_final_tisk!F13)</f>
        <v>178</v>
      </c>
      <c r="G10" s="183">
        <f>IF(rozpis_final_tisk!G13&gt;0,rozpis_final_tisk!G13)</f>
        <v>189</v>
      </c>
      <c r="H10" s="183" t="b">
        <f>IF(rozpis_final_tisk!H13&gt;0,rozpis_final_tisk!H13)</f>
        <v>0</v>
      </c>
      <c r="I10" s="183" t="b">
        <f>IF(rozpis_final_tisk!I13&gt;0,rozpis_final_tisk!I13)</f>
        <v>0</v>
      </c>
      <c r="J10" s="183" t="b">
        <f>IF(rozpis_final_tisk!J13&gt;0,rozpis_final_tisk!J13)</f>
        <v>0</v>
      </c>
      <c r="K10" s="183" t="b">
        <f>IF(rozpis_final_tisk!K13&gt;0,rozpis_final_tisk!K13)</f>
        <v>0</v>
      </c>
      <c r="L10" s="183" t="b">
        <f>IF(rozpis_final_tisk!L13&gt;0,rozpis_final_tisk!L13)</f>
        <v>0</v>
      </c>
      <c r="M10" s="184" t="b">
        <f>IF(rozpis_final_tisk!M13&gt;0,rozpis_final_tisk!M13)</f>
        <v>0</v>
      </c>
      <c r="N10" s="245">
        <f t="shared" ref="N10:N41" si="0">SUM(E10:M10)</f>
        <v>468</v>
      </c>
      <c r="O10" s="246">
        <f t="shared" ref="O10:O41" si="1">AVERAGE(E10:M10)</f>
        <v>156</v>
      </c>
      <c r="P10" s="71"/>
      <c r="Q10" s="323" t="str">
        <f>pozvánka_ceny!B63</f>
        <v>Western Gold Burbon 6 Years Old 0,7 l</v>
      </c>
      <c r="R10" s="323"/>
      <c r="S10" s="323"/>
      <c r="T10" s="323"/>
      <c r="U10" s="323"/>
      <c r="V10" s="116"/>
      <c r="W10" s="324" t="s">
        <v>136</v>
      </c>
      <c r="X10" s="324"/>
      <c r="Y10" s="324"/>
      <c r="Z10" s="324" t="s">
        <v>137</v>
      </c>
      <c r="AA10" s="324"/>
    </row>
    <row r="11" spans="2:27" ht="16.5" customHeight="1" x14ac:dyDescent="0.25">
      <c r="B11" s="52" t="s">
        <v>14</v>
      </c>
      <c r="C11" s="105" t="str">
        <f>rozpis_final_tisk!B12</f>
        <v>Jarda</v>
      </c>
      <c r="D11" s="106" t="str">
        <f>rozpis_final_tisk!D12</f>
        <v>MK</v>
      </c>
      <c r="E11" s="182">
        <f>IF(rozpis_final_tisk!E12&gt;0,rozpis_final_tisk!E12)</f>
        <v>152</v>
      </c>
      <c r="F11" s="107">
        <f>IF(rozpis_final_tisk!F12&gt;0,rozpis_final_tisk!F12)</f>
        <v>189</v>
      </c>
      <c r="G11" s="107">
        <f>IF(rozpis_final_tisk!G12&gt;0,rozpis_final_tisk!G12)</f>
        <v>101</v>
      </c>
      <c r="H11" s="107" t="b">
        <f>IF(rozpis_final_tisk!H12&gt;0,rozpis_final_tisk!H12)</f>
        <v>0</v>
      </c>
      <c r="I11" s="107" t="b">
        <f>IF(rozpis_final_tisk!I12&gt;0,rozpis_final_tisk!I12)</f>
        <v>0</v>
      </c>
      <c r="J11" s="107" t="b">
        <f>IF(rozpis_final_tisk!J12&gt;0,rozpis_final_tisk!J12)</f>
        <v>0</v>
      </c>
      <c r="K11" s="107" t="b">
        <f>IF(rozpis_final_tisk!K12&gt;0,rozpis_final_tisk!K12)</f>
        <v>0</v>
      </c>
      <c r="L11" s="107" t="b">
        <f>IF(rozpis_final_tisk!L12&gt;0,rozpis_final_tisk!L12)</f>
        <v>0</v>
      </c>
      <c r="M11" s="108" t="b">
        <f>IF(rozpis_final_tisk!M12&gt;0,rozpis_final_tisk!M12)</f>
        <v>0</v>
      </c>
      <c r="N11" s="245">
        <f t="shared" si="0"/>
        <v>442</v>
      </c>
      <c r="O11" s="246">
        <f t="shared" si="1"/>
        <v>147.33333333333334</v>
      </c>
      <c r="P11" s="71"/>
      <c r="V11" s="116"/>
      <c r="W11" s="356" t="s">
        <v>161</v>
      </c>
      <c r="X11" s="357"/>
      <c r="Y11" s="358"/>
      <c r="Z11" s="355">
        <f ca="1">MAXA(E48:M57)</f>
        <v>158</v>
      </c>
      <c r="AA11" s="355"/>
    </row>
    <row r="12" spans="2:27" ht="16.5" customHeight="1" x14ac:dyDescent="0.25">
      <c r="B12" s="52" t="s">
        <v>15</v>
      </c>
      <c r="C12" s="105" t="str">
        <f>rozpis_final_tisk!B11</f>
        <v>Dana</v>
      </c>
      <c r="D12" s="106" t="str">
        <f>rozpis_final_tisk!D11</f>
        <v>Ž</v>
      </c>
      <c r="E12" s="182">
        <f>IF(rozpis_final_tisk!E11&gt;0,rozpis_final_tisk!E11)</f>
        <v>99</v>
      </c>
      <c r="F12" s="107">
        <f>IF(rozpis_final_tisk!F11&gt;0,rozpis_final_tisk!F11)</f>
        <v>158</v>
      </c>
      <c r="G12" s="107">
        <f>IF(rozpis_final_tisk!G11&gt;0,rozpis_final_tisk!G11)</f>
        <v>142</v>
      </c>
      <c r="H12" s="107" t="b">
        <f>IF(rozpis_final_tisk!H11&gt;0,rozpis_final_tisk!H11)</f>
        <v>0</v>
      </c>
      <c r="I12" s="107" t="b">
        <f>IF(rozpis_final_tisk!I11&gt;0,rozpis_final_tisk!I11)</f>
        <v>0</v>
      </c>
      <c r="J12" s="107" t="b">
        <f>IF(rozpis_final_tisk!J11&gt;0,rozpis_final_tisk!J11)</f>
        <v>0</v>
      </c>
      <c r="K12" s="107" t="b">
        <f>IF(rozpis_final_tisk!K11&gt;0,rozpis_final_tisk!K11)</f>
        <v>0</v>
      </c>
      <c r="L12" s="107" t="b">
        <f>IF(rozpis_final_tisk!L11&gt;0,rozpis_final_tisk!L11)</f>
        <v>0</v>
      </c>
      <c r="M12" s="108" t="b">
        <f>IF(rozpis_final_tisk!M11&gt;0,rozpis_final_tisk!M11)</f>
        <v>0</v>
      </c>
      <c r="N12" s="245">
        <f t="shared" si="0"/>
        <v>399</v>
      </c>
      <c r="O12" s="246">
        <f t="shared" si="1"/>
        <v>133</v>
      </c>
      <c r="P12" s="71"/>
      <c r="V12" s="116"/>
      <c r="W12" s="323" t="str">
        <f>pozvánka_ceny!B65</f>
        <v>Cinzano Bianco 1 l</v>
      </c>
      <c r="X12" s="323"/>
      <c r="Y12" s="323"/>
      <c r="Z12" s="323"/>
      <c r="AA12" s="323"/>
    </row>
    <row r="13" spans="2:27" ht="16.5" customHeight="1" x14ac:dyDescent="0.25">
      <c r="B13" s="52" t="s">
        <v>16</v>
      </c>
      <c r="C13" s="105" t="str">
        <f>rozpis_final_tisk!B10</f>
        <v>Tereza</v>
      </c>
      <c r="D13" s="106" t="str">
        <f>rozpis_final_tisk!D10</f>
        <v>Ž</v>
      </c>
      <c r="E13" s="182">
        <f>IF(rozpis_final_tisk!E10&gt;0,rozpis_final_tisk!E10)</f>
        <v>102</v>
      </c>
      <c r="F13" s="107">
        <f>IF(rozpis_final_tisk!F10&gt;0,rozpis_final_tisk!F10)</f>
        <v>158</v>
      </c>
      <c r="G13" s="107">
        <f>IF(rozpis_final_tisk!G10&gt;0,rozpis_final_tisk!G10)</f>
        <v>99</v>
      </c>
      <c r="H13" s="107" t="b">
        <f>IF(rozpis_final_tisk!H10&gt;0,rozpis_final_tisk!H10)</f>
        <v>0</v>
      </c>
      <c r="I13" s="107" t="b">
        <f>IF(rozpis_final_tisk!I10&gt;0,rozpis_final_tisk!I10)</f>
        <v>0</v>
      </c>
      <c r="J13" s="107" t="b">
        <f>IF(rozpis_final_tisk!J10&gt;0,rozpis_final_tisk!J10)</f>
        <v>0</v>
      </c>
      <c r="K13" s="107" t="b">
        <f>IF(rozpis_final_tisk!K10&gt;0,rozpis_final_tisk!K10)</f>
        <v>0</v>
      </c>
      <c r="L13" s="107" t="b">
        <f>IF(rozpis_final_tisk!L10&gt;0,rozpis_final_tisk!L10)</f>
        <v>0</v>
      </c>
      <c r="M13" s="108" t="b">
        <f>IF(rozpis_final_tisk!M10&gt;0,rozpis_final_tisk!M10)</f>
        <v>0</v>
      </c>
      <c r="N13" s="245">
        <f t="shared" si="0"/>
        <v>359</v>
      </c>
      <c r="O13" s="246">
        <f t="shared" si="1"/>
        <v>119.66666666666667</v>
      </c>
      <c r="P13" s="71"/>
      <c r="V13" s="116"/>
      <c r="W13" s="117"/>
      <c r="X13" s="117"/>
      <c r="Y13" s="117"/>
      <c r="Z13" s="117"/>
      <c r="AA13" s="117"/>
    </row>
    <row r="14" spans="2:27" ht="16.5" customHeight="1" x14ac:dyDescent="0.25">
      <c r="B14" s="52" t="s">
        <v>20</v>
      </c>
      <c r="C14" s="105">
        <f>rozpis_final_tisk!B80</f>
        <v>0</v>
      </c>
      <c r="D14" s="106">
        <f>rozpis_final_tisk!D80</f>
        <v>0</v>
      </c>
      <c r="E14" s="182" t="b">
        <f>IF(rozpis_final_tisk!E80&gt;0,rozpis_final_tisk!E80)</f>
        <v>0</v>
      </c>
      <c r="F14" s="107" t="b">
        <f>IF(rozpis_final_tisk!F80&gt;0,rozpis_final_tisk!F80)</f>
        <v>0</v>
      </c>
      <c r="G14" s="107" t="b">
        <f>IF(rozpis_final_tisk!G80&gt;0,rozpis_final_tisk!G80)</f>
        <v>0</v>
      </c>
      <c r="H14" s="107" t="b">
        <f>IF(rozpis_final_tisk!H80&gt;0,rozpis_final_tisk!H80)</f>
        <v>0</v>
      </c>
      <c r="I14" s="107" t="b">
        <f>IF(rozpis_final_tisk!I80&gt;0,rozpis_final_tisk!I80)</f>
        <v>0</v>
      </c>
      <c r="J14" s="107" t="b">
        <f>IF(rozpis_final_tisk!J80&gt;0,rozpis_final_tisk!J80)</f>
        <v>0</v>
      </c>
      <c r="K14" s="107" t="b">
        <f>IF(rozpis_final_tisk!K80&gt;0,rozpis_final_tisk!K80)</f>
        <v>0</v>
      </c>
      <c r="L14" s="107" t="b">
        <f>IF(rozpis_final_tisk!L80&gt;0,rozpis_final_tisk!L80)</f>
        <v>0</v>
      </c>
      <c r="M14" s="108" t="b">
        <f>IF(rozpis_final_tisk!M80&gt;0,rozpis_final_tisk!M80)</f>
        <v>0</v>
      </c>
      <c r="N14" s="245">
        <f t="shared" si="0"/>
        <v>0</v>
      </c>
      <c r="O14" s="246" t="e">
        <f t="shared" si="1"/>
        <v>#DIV/0!</v>
      </c>
      <c r="P14" s="71"/>
      <c r="V14" s="116"/>
    </row>
    <row r="15" spans="2:27" ht="16.5" customHeight="1" x14ac:dyDescent="0.25">
      <c r="B15" s="52" t="s">
        <v>22</v>
      </c>
      <c r="C15" s="105">
        <f>rozpis_final_tisk!B100</f>
        <v>0</v>
      </c>
      <c r="D15" s="106">
        <f>rozpis_final_tisk!D100</f>
        <v>0</v>
      </c>
      <c r="E15" s="182" t="b">
        <f>IF(rozpis_final_tisk!E100&gt;0,rozpis_final_tisk!E100)</f>
        <v>0</v>
      </c>
      <c r="F15" s="107" t="b">
        <f>IF(rozpis_final_tisk!F100&gt;0,rozpis_final_tisk!F100)</f>
        <v>0</v>
      </c>
      <c r="G15" s="107" t="b">
        <f>IF(rozpis_final_tisk!G100&gt;0,rozpis_final_tisk!G100)</f>
        <v>0</v>
      </c>
      <c r="H15" s="107" t="b">
        <f>IF(rozpis_final_tisk!H100&gt;0,rozpis_final_tisk!H100)</f>
        <v>0</v>
      </c>
      <c r="I15" s="107" t="b">
        <f>IF(rozpis_final_tisk!I100&gt;0,rozpis_final_tisk!I100)</f>
        <v>0</v>
      </c>
      <c r="J15" s="107" t="b">
        <f>IF(rozpis_final_tisk!J100&gt;0,rozpis_final_tisk!J100)</f>
        <v>0</v>
      </c>
      <c r="K15" s="107" t="b">
        <f>IF(rozpis_final_tisk!K100&gt;0,rozpis_final_tisk!K100)</f>
        <v>0</v>
      </c>
      <c r="L15" s="107" t="b">
        <f>IF(rozpis_final_tisk!L100&gt;0,rozpis_final_tisk!L100)</f>
        <v>0</v>
      </c>
      <c r="M15" s="108" t="b">
        <f>IF(rozpis_final_tisk!M100&gt;0,rozpis_final_tisk!M100)</f>
        <v>0</v>
      </c>
      <c r="N15" s="245">
        <f t="shared" si="0"/>
        <v>0</v>
      </c>
      <c r="O15" s="246" t="e">
        <f t="shared" si="1"/>
        <v>#DIV/0!</v>
      </c>
      <c r="P15" s="71"/>
      <c r="V15" s="116"/>
      <c r="W15" s="345" t="s">
        <v>167</v>
      </c>
      <c r="X15" s="346"/>
      <c r="Y15" s="346"/>
      <c r="Z15" s="346"/>
      <c r="AA15" s="347"/>
    </row>
    <row r="16" spans="2:27" ht="16.5" customHeight="1" x14ac:dyDescent="0.25">
      <c r="B16" s="52" t="s">
        <v>23</v>
      </c>
      <c r="C16" s="105">
        <f>rozpis_final_tisk!B45</f>
        <v>0</v>
      </c>
      <c r="D16" s="106">
        <f>rozpis_final_tisk!D45</f>
        <v>0</v>
      </c>
      <c r="E16" s="182" t="b">
        <f>IF(rozpis_final_tisk!E45&gt;0,rozpis_final_tisk!E45)</f>
        <v>0</v>
      </c>
      <c r="F16" s="107" t="b">
        <f>IF(rozpis_final_tisk!F45&gt;0,rozpis_final_tisk!F45)</f>
        <v>0</v>
      </c>
      <c r="G16" s="107" t="b">
        <f>IF(rozpis_final_tisk!G45&gt;0,rozpis_final_tisk!G45)</f>
        <v>0</v>
      </c>
      <c r="H16" s="107" t="b">
        <f>IF(rozpis_final_tisk!H45&gt;0,rozpis_final_tisk!H45)</f>
        <v>0</v>
      </c>
      <c r="I16" s="107" t="b">
        <f>IF(rozpis_final_tisk!I45&gt;0,rozpis_final_tisk!I45)</f>
        <v>0</v>
      </c>
      <c r="J16" s="107" t="b">
        <f>IF(rozpis_final_tisk!J45&gt;0,rozpis_final_tisk!J45)</f>
        <v>0</v>
      </c>
      <c r="K16" s="107" t="b">
        <f>IF(rozpis_final_tisk!K45&gt;0,rozpis_final_tisk!K45)</f>
        <v>0</v>
      </c>
      <c r="L16" s="107" t="b">
        <f>IF(rozpis_final_tisk!L45&gt;0,rozpis_final_tisk!L45)</f>
        <v>0</v>
      </c>
      <c r="M16" s="108" t="b">
        <f>IF(rozpis_final_tisk!M45&gt;0,rozpis_final_tisk!M45)</f>
        <v>0</v>
      </c>
      <c r="N16" s="245">
        <f t="shared" si="0"/>
        <v>0</v>
      </c>
      <c r="O16" s="246" t="e">
        <f t="shared" si="1"/>
        <v>#DIV/0!</v>
      </c>
      <c r="P16" s="71"/>
      <c r="V16" s="116"/>
      <c r="W16" s="348"/>
      <c r="X16" s="349"/>
      <c r="Y16" s="349"/>
      <c r="Z16" s="349"/>
      <c r="AA16" s="350"/>
    </row>
    <row r="17" spans="2:27" ht="16.5" customHeight="1" x14ac:dyDescent="0.25">
      <c r="B17" s="52" t="s">
        <v>25</v>
      </c>
      <c r="C17" s="105">
        <f>rozpis_final_tisk!B136</f>
        <v>0</v>
      </c>
      <c r="D17" s="106">
        <f>rozpis_final_tisk!D136</f>
        <v>0</v>
      </c>
      <c r="E17" s="182" t="b">
        <f>IF(rozpis_final_tisk!E136&gt;0,rozpis_final_tisk!E136)</f>
        <v>0</v>
      </c>
      <c r="F17" s="107" t="b">
        <f>IF(rozpis_final_tisk!F136&gt;0,rozpis_final_tisk!F136)</f>
        <v>0</v>
      </c>
      <c r="G17" s="107" t="b">
        <f>IF(rozpis_final_tisk!G136&gt;0,rozpis_final_tisk!G136)</f>
        <v>0</v>
      </c>
      <c r="H17" s="107" t="b">
        <f>IF(rozpis_final_tisk!H136&gt;0,rozpis_final_tisk!H136)</f>
        <v>0</v>
      </c>
      <c r="I17" s="107" t="b">
        <f>IF(rozpis_final_tisk!I136&gt;0,rozpis_final_tisk!I136)</f>
        <v>0</v>
      </c>
      <c r="J17" s="107" t="b">
        <f>IF(rozpis_final_tisk!J136&gt;0,rozpis_final_tisk!J136)</f>
        <v>0</v>
      </c>
      <c r="K17" s="107" t="b">
        <f>IF(rozpis_final_tisk!K136&gt;0,rozpis_final_tisk!K136)</f>
        <v>0</v>
      </c>
      <c r="L17" s="107" t="b">
        <f>IF(rozpis_final_tisk!L136&gt;0,rozpis_final_tisk!L136)</f>
        <v>0</v>
      </c>
      <c r="M17" s="108" t="b">
        <f>IF(rozpis_final_tisk!M136&gt;0,rozpis_final_tisk!M136)</f>
        <v>0</v>
      </c>
      <c r="N17" s="245">
        <f t="shared" si="0"/>
        <v>0</v>
      </c>
      <c r="O17" s="246" t="e">
        <f t="shared" si="1"/>
        <v>#DIV/0!</v>
      </c>
      <c r="P17" s="71"/>
      <c r="V17" s="116"/>
      <c r="W17" s="324" t="s">
        <v>136</v>
      </c>
      <c r="X17" s="324"/>
      <c r="Y17" s="324"/>
      <c r="Z17" s="324" t="s">
        <v>137</v>
      </c>
      <c r="AA17" s="324"/>
    </row>
    <row r="18" spans="2:27" ht="16.5" customHeight="1" x14ac:dyDescent="0.25">
      <c r="B18" s="52" t="s">
        <v>26</v>
      </c>
      <c r="C18" s="105">
        <f>rozpis_final_tisk!B135</f>
        <v>0</v>
      </c>
      <c r="D18" s="106">
        <f>rozpis_final_tisk!D135</f>
        <v>0</v>
      </c>
      <c r="E18" s="182" t="b">
        <f>IF(rozpis_final_tisk!E135&gt;0,rozpis_final_tisk!E135)</f>
        <v>0</v>
      </c>
      <c r="F18" s="107" t="b">
        <f>IF(rozpis_final_tisk!F135&gt;0,rozpis_final_tisk!F135)</f>
        <v>0</v>
      </c>
      <c r="G18" s="107" t="b">
        <f>IF(rozpis_final_tisk!G135&gt;0,rozpis_final_tisk!G135)</f>
        <v>0</v>
      </c>
      <c r="H18" s="107" t="b">
        <f>IF(rozpis_final_tisk!H135&gt;0,rozpis_final_tisk!H135)</f>
        <v>0</v>
      </c>
      <c r="I18" s="107" t="b">
        <f>IF(rozpis_final_tisk!I135&gt;0,rozpis_final_tisk!I135)</f>
        <v>0</v>
      </c>
      <c r="J18" s="107" t="b">
        <f>IF(rozpis_final_tisk!J135&gt;0,rozpis_final_tisk!J135)</f>
        <v>0</v>
      </c>
      <c r="K18" s="107" t="b">
        <f>IF(rozpis_final_tisk!K135&gt;0,rozpis_final_tisk!K135)</f>
        <v>0</v>
      </c>
      <c r="L18" s="107" t="b">
        <f>IF(rozpis_final_tisk!L135&gt;0,rozpis_final_tisk!L135)</f>
        <v>0</v>
      </c>
      <c r="M18" s="108" t="b">
        <f>IF(rozpis_final_tisk!M135&gt;0,rozpis_final_tisk!M135)</f>
        <v>0</v>
      </c>
      <c r="N18" s="245">
        <f t="shared" si="0"/>
        <v>0</v>
      </c>
      <c r="O18" s="246" t="e">
        <f t="shared" si="1"/>
        <v>#DIV/0!</v>
      </c>
      <c r="P18" s="71"/>
      <c r="V18" s="116"/>
      <c r="W18" s="356" t="s">
        <v>160</v>
      </c>
      <c r="X18" s="357"/>
      <c r="Y18" s="358"/>
      <c r="Z18" s="355">
        <f ca="1">MAXA(E64:M75,E82:M91)</f>
        <v>189</v>
      </c>
      <c r="AA18" s="355"/>
    </row>
    <row r="19" spans="2:27" ht="16.5" customHeight="1" x14ac:dyDescent="0.25">
      <c r="B19" s="52" t="s">
        <v>27</v>
      </c>
      <c r="C19" s="105">
        <f>rozpis_final_tisk!B134</f>
        <v>0</v>
      </c>
      <c r="D19" s="106">
        <f>rozpis_final_tisk!D134</f>
        <v>0</v>
      </c>
      <c r="E19" s="182" t="b">
        <f>IF(rozpis_final_tisk!E134&gt;0,rozpis_final_tisk!E134)</f>
        <v>0</v>
      </c>
      <c r="F19" s="107" t="b">
        <f>IF(rozpis_final_tisk!F134&gt;0,rozpis_final_tisk!F134)</f>
        <v>0</v>
      </c>
      <c r="G19" s="107" t="b">
        <f>IF(rozpis_final_tisk!G134&gt;0,rozpis_final_tisk!G134)</f>
        <v>0</v>
      </c>
      <c r="H19" s="107" t="b">
        <f>IF(rozpis_final_tisk!H134&gt;0,rozpis_final_tisk!H134)</f>
        <v>0</v>
      </c>
      <c r="I19" s="107" t="b">
        <f>IF(rozpis_final_tisk!I134&gt;0,rozpis_final_tisk!I134)</f>
        <v>0</v>
      </c>
      <c r="J19" s="107" t="b">
        <f>IF(rozpis_final_tisk!J134&gt;0,rozpis_final_tisk!J134)</f>
        <v>0</v>
      </c>
      <c r="K19" s="107" t="b">
        <f>IF(rozpis_final_tisk!K134&gt;0,rozpis_final_tisk!K134)</f>
        <v>0</v>
      </c>
      <c r="L19" s="107" t="b">
        <f>IF(rozpis_final_tisk!L134&gt;0,rozpis_final_tisk!L134)</f>
        <v>0</v>
      </c>
      <c r="M19" s="108" t="b">
        <f>IF(rozpis_final_tisk!M134&gt;0,rozpis_final_tisk!M134)</f>
        <v>0</v>
      </c>
      <c r="N19" s="245">
        <f t="shared" si="0"/>
        <v>0</v>
      </c>
      <c r="O19" s="246" t="e">
        <f t="shared" si="1"/>
        <v>#DIV/0!</v>
      </c>
      <c r="P19" s="71"/>
      <c r="V19" s="116"/>
      <c r="W19" s="323" t="str">
        <f>pozvánka_ceny!B67</f>
        <v>Havana Club 0,7 l</v>
      </c>
      <c r="X19" s="323"/>
      <c r="Y19" s="323"/>
      <c r="Z19" s="323"/>
      <c r="AA19" s="323"/>
    </row>
    <row r="20" spans="2:27" ht="16.5" customHeight="1" x14ac:dyDescent="0.25">
      <c r="B20" s="52" t="s">
        <v>28</v>
      </c>
      <c r="C20" s="105">
        <f>rozpis_final_tisk!B133</f>
        <v>0</v>
      </c>
      <c r="D20" s="106">
        <f>rozpis_final_tisk!D133</f>
        <v>0</v>
      </c>
      <c r="E20" s="182" t="b">
        <f>IF(rozpis_final_tisk!E133&gt;0,rozpis_final_tisk!E133)</f>
        <v>0</v>
      </c>
      <c r="F20" s="107" t="b">
        <f>IF(rozpis_final_tisk!F133&gt;0,rozpis_final_tisk!F133)</f>
        <v>0</v>
      </c>
      <c r="G20" s="107" t="b">
        <f>IF(rozpis_final_tisk!G133&gt;0,rozpis_final_tisk!G133)</f>
        <v>0</v>
      </c>
      <c r="H20" s="107" t="b">
        <f>IF(rozpis_final_tisk!H133&gt;0,rozpis_final_tisk!H133)</f>
        <v>0</v>
      </c>
      <c r="I20" s="107" t="b">
        <f>IF(rozpis_final_tisk!I133&gt;0,rozpis_final_tisk!I133)</f>
        <v>0</v>
      </c>
      <c r="J20" s="107" t="b">
        <f>IF(rozpis_final_tisk!J133&gt;0,rozpis_final_tisk!J133)</f>
        <v>0</v>
      </c>
      <c r="K20" s="107" t="b">
        <f>IF(rozpis_final_tisk!K133&gt;0,rozpis_final_tisk!K133)</f>
        <v>0</v>
      </c>
      <c r="L20" s="107" t="b">
        <f>IF(rozpis_final_tisk!L133&gt;0,rozpis_final_tisk!L133)</f>
        <v>0</v>
      </c>
      <c r="M20" s="108" t="b">
        <f>IF(rozpis_final_tisk!M133&gt;0,rozpis_final_tisk!M133)</f>
        <v>0</v>
      </c>
      <c r="N20" s="245">
        <f t="shared" si="0"/>
        <v>0</v>
      </c>
      <c r="O20" s="246" t="e">
        <f t="shared" si="1"/>
        <v>#DIV/0!</v>
      </c>
      <c r="P20" s="71"/>
      <c r="V20" s="116"/>
      <c r="W20" s="118"/>
      <c r="X20" s="118"/>
      <c r="Y20" s="118"/>
      <c r="Z20" s="118"/>
      <c r="AA20" s="118"/>
    </row>
    <row r="21" spans="2:27" ht="16.5" customHeight="1" x14ac:dyDescent="0.25">
      <c r="B21" s="52" t="s">
        <v>30</v>
      </c>
      <c r="C21" s="105">
        <f>rozpis_final_tisk!B118</f>
        <v>0</v>
      </c>
      <c r="D21" s="106">
        <f>rozpis_final_tisk!D118</f>
        <v>0</v>
      </c>
      <c r="E21" s="182" t="b">
        <f>IF(rozpis_final_tisk!E118&gt;0,rozpis_final_tisk!E118)</f>
        <v>0</v>
      </c>
      <c r="F21" s="107" t="b">
        <f>IF(rozpis_final_tisk!F118&gt;0,rozpis_final_tisk!F118)</f>
        <v>0</v>
      </c>
      <c r="G21" s="107" t="b">
        <f>IF(rozpis_final_tisk!G118&gt;0,rozpis_final_tisk!G118)</f>
        <v>0</v>
      </c>
      <c r="H21" s="107" t="b">
        <f>IF(rozpis_final_tisk!H118&gt;0,rozpis_final_tisk!H118)</f>
        <v>0</v>
      </c>
      <c r="I21" s="107" t="b">
        <f>IF(rozpis_final_tisk!I118&gt;0,rozpis_final_tisk!I118)</f>
        <v>0</v>
      </c>
      <c r="J21" s="107" t="b">
        <f>IF(rozpis_final_tisk!J118&gt;0,rozpis_final_tisk!J118)</f>
        <v>0</v>
      </c>
      <c r="K21" s="107" t="b">
        <f>IF(rozpis_final_tisk!K118&gt;0,rozpis_final_tisk!K118)</f>
        <v>0</v>
      </c>
      <c r="L21" s="107" t="b">
        <f>IF(rozpis_final_tisk!L118&gt;0,rozpis_final_tisk!L118)</f>
        <v>0</v>
      </c>
      <c r="M21" s="108" t="b">
        <f>IF(rozpis_final_tisk!M118&gt;0,rozpis_final_tisk!M118)</f>
        <v>0</v>
      </c>
      <c r="N21" s="245">
        <f t="shared" si="0"/>
        <v>0</v>
      </c>
      <c r="O21" s="246" t="e">
        <f t="shared" si="1"/>
        <v>#DIV/0!</v>
      </c>
      <c r="P21" s="71"/>
      <c r="V21" s="116"/>
    </row>
    <row r="22" spans="2:27" ht="16.5" customHeight="1" x14ac:dyDescent="0.25">
      <c r="B22" s="52" t="s">
        <v>31</v>
      </c>
      <c r="C22" s="105">
        <f>rozpis_final_tisk!B117</f>
        <v>0</v>
      </c>
      <c r="D22" s="106">
        <f>rozpis_final_tisk!D117</f>
        <v>0</v>
      </c>
      <c r="E22" s="182" t="b">
        <f>IF(rozpis_final_tisk!E117&gt;0,rozpis_final_tisk!E117)</f>
        <v>0</v>
      </c>
      <c r="F22" s="107" t="b">
        <f>IF(rozpis_final_tisk!F117&gt;0,rozpis_final_tisk!F117)</f>
        <v>0</v>
      </c>
      <c r="G22" s="107" t="b">
        <f>IF(rozpis_final_tisk!G117&gt;0,rozpis_final_tisk!G117)</f>
        <v>0</v>
      </c>
      <c r="H22" s="107" t="b">
        <f>IF(rozpis_final_tisk!H117&gt;0,rozpis_final_tisk!H117)</f>
        <v>0</v>
      </c>
      <c r="I22" s="107" t="b">
        <f>IF(rozpis_final_tisk!I117&gt;0,rozpis_final_tisk!I117)</f>
        <v>0</v>
      </c>
      <c r="J22" s="107" t="b">
        <f>IF(rozpis_final_tisk!J117&gt;0,rozpis_final_tisk!J117)</f>
        <v>0</v>
      </c>
      <c r="K22" s="107" t="b">
        <f>IF(rozpis_final_tisk!K117&gt;0,rozpis_final_tisk!K117)</f>
        <v>0</v>
      </c>
      <c r="L22" s="107" t="b">
        <f>IF(rozpis_final_tisk!L117&gt;0,rozpis_final_tisk!L117)</f>
        <v>0</v>
      </c>
      <c r="M22" s="108" t="b">
        <f>IF(rozpis_final_tisk!M117&gt;0,rozpis_final_tisk!M117)</f>
        <v>0</v>
      </c>
      <c r="N22" s="245">
        <f t="shared" si="0"/>
        <v>0</v>
      </c>
      <c r="O22" s="246" t="e">
        <f t="shared" si="1"/>
        <v>#DIV/0!</v>
      </c>
      <c r="P22" s="71"/>
      <c r="V22" s="116"/>
      <c r="W22" s="345" t="s">
        <v>138</v>
      </c>
      <c r="X22" s="346"/>
      <c r="Y22" s="346"/>
      <c r="Z22" s="346"/>
      <c r="AA22" s="347"/>
    </row>
    <row r="23" spans="2:27" ht="16.5" customHeight="1" x14ac:dyDescent="0.25">
      <c r="B23" s="52" t="s">
        <v>32</v>
      </c>
      <c r="C23" s="105">
        <f>rozpis_final_tisk!B116</f>
        <v>0</v>
      </c>
      <c r="D23" s="106">
        <f>rozpis_final_tisk!D116</f>
        <v>0</v>
      </c>
      <c r="E23" s="182" t="b">
        <f>IF(rozpis_final_tisk!E116&gt;0,rozpis_final_tisk!E116)</f>
        <v>0</v>
      </c>
      <c r="F23" s="107" t="b">
        <f>IF(rozpis_final_tisk!F116&gt;0,rozpis_final_tisk!F116)</f>
        <v>0</v>
      </c>
      <c r="G23" s="107" t="b">
        <f>IF(rozpis_final_tisk!G116&gt;0,rozpis_final_tisk!G116)</f>
        <v>0</v>
      </c>
      <c r="H23" s="107" t="b">
        <f>IF(rozpis_final_tisk!H116&gt;0,rozpis_final_tisk!H116)</f>
        <v>0</v>
      </c>
      <c r="I23" s="107" t="b">
        <f>IF(rozpis_final_tisk!I116&gt;0,rozpis_final_tisk!I116)</f>
        <v>0</v>
      </c>
      <c r="J23" s="107" t="b">
        <f>IF(rozpis_final_tisk!J116&gt;0,rozpis_final_tisk!J116)</f>
        <v>0</v>
      </c>
      <c r="K23" s="107" t="b">
        <f>IF(rozpis_final_tisk!K116&gt;0,rozpis_final_tisk!K116)</f>
        <v>0</v>
      </c>
      <c r="L23" s="107" t="b">
        <f>IF(rozpis_final_tisk!L116&gt;0,rozpis_final_tisk!L116)</f>
        <v>0</v>
      </c>
      <c r="M23" s="108" t="b">
        <f>IF(rozpis_final_tisk!M116&gt;0,rozpis_final_tisk!M116)</f>
        <v>0</v>
      </c>
      <c r="N23" s="245">
        <f t="shared" si="0"/>
        <v>0</v>
      </c>
      <c r="O23" s="246" t="e">
        <f t="shared" si="1"/>
        <v>#DIV/0!</v>
      </c>
      <c r="P23" s="71"/>
      <c r="V23" s="116"/>
      <c r="W23" s="348"/>
      <c r="X23" s="349"/>
      <c r="Y23" s="349"/>
      <c r="Z23" s="349"/>
      <c r="AA23" s="350"/>
    </row>
    <row r="24" spans="2:27" ht="16.5" customHeight="1" x14ac:dyDescent="0.25">
      <c r="B24" s="52" t="s">
        <v>33</v>
      </c>
      <c r="C24" s="105">
        <f>rozpis_final_tisk!B115</f>
        <v>0</v>
      </c>
      <c r="D24" s="106">
        <f>rozpis_final_tisk!D115</f>
        <v>0</v>
      </c>
      <c r="E24" s="182" t="b">
        <f>IF(rozpis_final_tisk!E115&gt;0,rozpis_final_tisk!E115)</f>
        <v>0</v>
      </c>
      <c r="F24" s="107" t="b">
        <f>IF(rozpis_final_tisk!F115&gt;0,rozpis_final_tisk!F115)</f>
        <v>0</v>
      </c>
      <c r="G24" s="107" t="b">
        <f>IF(rozpis_final_tisk!G115&gt;0,rozpis_final_tisk!G115)</f>
        <v>0</v>
      </c>
      <c r="H24" s="107" t="b">
        <f>IF(rozpis_final_tisk!H115&gt;0,rozpis_final_tisk!H115)</f>
        <v>0</v>
      </c>
      <c r="I24" s="107" t="b">
        <f>IF(rozpis_final_tisk!I115&gt;0,rozpis_final_tisk!I115)</f>
        <v>0</v>
      </c>
      <c r="J24" s="107" t="b">
        <f>IF(rozpis_final_tisk!J115&gt;0,rozpis_final_tisk!J115)</f>
        <v>0</v>
      </c>
      <c r="K24" s="107" t="b">
        <f>IF(rozpis_final_tisk!K115&gt;0,rozpis_final_tisk!K115)</f>
        <v>0</v>
      </c>
      <c r="L24" s="107" t="b">
        <f>IF(rozpis_final_tisk!L115&gt;0,rozpis_final_tisk!L115)</f>
        <v>0</v>
      </c>
      <c r="M24" s="108" t="b">
        <f>IF(rozpis_final_tisk!M115&gt;0,rozpis_final_tisk!M115)</f>
        <v>0</v>
      </c>
      <c r="N24" s="245">
        <f t="shared" si="0"/>
        <v>0</v>
      </c>
      <c r="O24" s="246" t="e">
        <f t="shared" si="1"/>
        <v>#DIV/0!</v>
      </c>
      <c r="P24" s="71"/>
      <c r="V24" s="116"/>
      <c r="W24" s="324" t="s">
        <v>136</v>
      </c>
      <c r="X24" s="324"/>
      <c r="Y24" s="324"/>
      <c r="Z24" s="324" t="s">
        <v>137</v>
      </c>
      <c r="AA24" s="324"/>
    </row>
    <row r="25" spans="2:27" ht="16.5" customHeight="1" x14ac:dyDescent="0.25">
      <c r="B25" s="52" t="s">
        <v>34</v>
      </c>
      <c r="C25" s="105">
        <f>rozpis_final_tisk!B101</f>
        <v>0</v>
      </c>
      <c r="D25" s="106">
        <f>rozpis_final_tisk!D101</f>
        <v>0</v>
      </c>
      <c r="E25" s="182" t="b">
        <f>IF(rozpis_final_tisk!E101&gt;0,rozpis_final_tisk!E101)</f>
        <v>0</v>
      </c>
      <c r="F25" s="107" t="b">
        <f>IF(rozpis_final_tisk!F101&gt;0,rozpis_final_tisk!F101)</f>
        <v>0</v>
      </c>
      <c r="G25" s="107" t="b">
        <f>IF(rozpis_final_tisk!G101&gt;0,rozpis_final_tisk!G101)</f>
        <v>0</v>
      </c>
      <c r="H25" s="107" t="b">
        <f>IF(rozpis_final_tisk!H101&gt;0,rozpis_final_tisk!H101)</f>
        <v>0</v>
      </c>
      <c r="I25" s="107" t="b">
        <f>IF(rozpis_final_tisk!I101&gt;0,rozpis_final_tisk!I101)</f>
        <v>0</v>
      </c>
      <c r="J25" s="107" t="b">
        <f>IF(rozpis_final_tisk!J101&gt;0,rozpis_final_tisk!J101)</f>
        <v>0</v>
      </c>
      <c r="K25" s="107" t="b">
        <f>IF(rozpis_final_tisk!K101&gt;0,rozpis_final_tisk!K101)</f>
        <v>0</v>
      </c>
      <c r="L25" s="107" t="b">
        <f>IF(rozpis_final_tisk!L101&gt;0,rozpis_final_tisk!L101)</f>
        <v>0</v>
      </c>
      <c r="M25" s="108" t="b">
        <f>IF(rozpis_final_tisk!M101&gt;0,rozpis_final_tisk!M101)</f>
        <v>0</v>
      </c>
      <c r="N25" s="245">
        <f t="shared" si="0"/>
        <v>0</v>
      </c>
      <c r="O25" s="246" t="e">
        <f t="shared" si="1"/>
        <v>#DIV/0!</v>
      </c>
      <c r="P25" s="71"/>
      <c r="V25" s="116"/>
      <c r="W25" s="356" t="s">
        <v>162</v>
      </c>
      <c r="X25" s="357"/>
      <c r="Y25" s="358"/>
      <c r="Z25" s="355">
        <f ca="1">(MIN(AC48:AK57))</f>
        <v>99</v>
      </c>
      <c r="AA25" s="355"/>
    </row>
    <row r="26" spans="2:27" ht="16.5" customHeight="1" x14ac:dyDescent="0.25">
      <c r="B26" s="52" t="s">
        <v>36</v>
      </c>
      <c r="C26" s="105">
        <f>rozpis_final_tisk!B99</f>
        <v>0</v>
      </c>
      <c r="D26" s="106">
        <f>rozpis_final_tisk!D99</f>
        <v>0</v>
      </c>
      <c r="E26" s="182" t="b">
        <f>IF(rozpis_final_tisk!E99&gt;0,rozpis_final_tisk!E99)</f>
        <v>0</v>
      </c>
      <c r="F26" s="107" t="b">
        <f>IF(rozpis_final_tisk!F99&gt;0,rozpis_final_tisk!F99)</f>
        <v>0</v>
      </c>
      <c r="G26" s="107" t="b">
        <f>IF(rozpis_final_tisk!G99&gt;0,rozpis_final_tisk!G99)</f>
        <v>0</v>
      </c>
      <c r="H26" s="107" t="b">
        <f>IF(rozpis_final_tisk!H99&gt;0,rozpis_final_tisk!H99)</f>
        <v>0</v>
      </c>
      <c r="I26" s="107" t="b">
        <f>IF(rozpis_final_tisk!I99&gt;0,rozpis_final_tisk!I99)</f>
        <v>0</v>
      </c>
      <c r="J26" s="107" t="b">
        <f>IF(rozpis_final_tisk!J99&gt;0,rozpis_final_tisk!J99)</f>
        <v>0</v>
      </c>
      <c r="K26" s="107" t="b">
        <f>IF(rozpis_final_tisk!K99&gt;0,rozpis_final_tisk!K99)</f>
        <v>0</v>
      </c>
      <c r="L26" s="107" t="b">
        <f>IF(rozpis_final_tisk!L99&gt;0,rozpis_final_tisk!L99)</f>
        <v>0</v>
      </c>
      <c r="M26" s="108" t="b">
        <f>IF(rozpis_final_tisk!M99&gt;0,rozpis_final_tisk!M99)</f>
        <v>0</v>
      </c>
      <c r="N26" s="245">
        <f t="shared" si="0"/>
        <v>0</v>
      </c>
      <c r="O26" s="246" t="e">
        <f t="shared" si="1"/>
        <v>#DIV/0!</v>
      </c>
      <c r="P26" s="71"/>
      <c r="V26" s="116"/>
      <c r="W26" s="323" t="str">
        <f>pozvánka_ceny!B69</f>
        <v>J. P. Chenet - medium dry 0,2 l</v>
      </c>
      <c r="X26" s="323"/>
      <c r="Y26" s="323"/>
      <c r="Z26" s="323"/>
      <c r="AA26" s="323"/>
    </row>
    <row r="27" spans="2:27" ht="16.5" customHeight="1" x14ac:dyDescent="0.25">
      <c r="B27" s="52" t="s">
        <v>37</v>
      </c>
      <c r="C27" s="105">
        <f>rozpis_final_tisk!B98</f>
        <v>0</v>
      </c>
      <c r="D27" s="106">
        <f>rozpis_final_tisk!D98</f>
        <v>0</v>
      </c>
      <c r="E27" s="182" t="b">
        <f>IF(rozpis_final_tisk!E98&gt;0,rozpis_final_tisk!E98)</f>
        <v>0</v>
      </c>
      <c r="F27" s="107" t="b">
        <f>IF(rozpis_final_tisk!F98&gt;0,rozpis_final_tisk!F98)</f>
        <v>0</v>
      </c>
      <c r="G27" s="107" t="b">
        <f>IF(rozpis_final_tisk!G98&gt;0,rozpis_final_tisk!G98)</f>
        <v>0</v>
      </c>
      <c r="H27" s="107" t="b">
        <f>IF(rozpis_final_tisk!H98&gt;0,rozpis_final_tisk!H98)</f>
        <v>0</v>
      </c>
      <c r="I27" s="107" t="b">
        <f>IF(rozpis_final_tisk!I98&gt;0,rozpis_final_tisk!I98)</f>
        <v>0</v>
      </c>
      <c r="J27" s="107" t="b">
        <f>IF(rozpis_final_tisk!J98&gt;0,rozpis_final_tisk!J98)</f>
        <v>0</v>
      </c>
      <c r="K27" s="107" t="b">
        <f>IF(rozpis_final_tisk!K98&gt;0,rozpis_final_tisk!K98)</f>
        <v>0</v>
      </c>
      <c r="L27" s="107" t="b">
        <f>IF(rozpis_final_tisk!L98&gt;0,rozpis_final_tisk!L98)</f>
        <v>0</v>
      </c>
      <c r="M27" s="108" t="b">
        <f>IF(rozpis_final_tisk!M98&gt;0,rozpis_final_tisk!M98)</f>
        <v>0</v>
      </c>
      <c r="N27" s="245">
        <f t="shared" si="0"/>
        <v>0</v>
      </c>
      <c r="O27" s="246" t="e">
        <f t="shared" si="1"/>
        <v>#DIV/0!</v>
      </c>
      <c r="P27" s="71"/>
      <c r="V27" s="116"/>
      <c r="W27" s="117"/>
      <c r="X27" s="117"/>
      <c r="Y27" s="117"/>
      <c r="Z27" s="117"/>
      <c r="AA27" s="117"/>
    </row>
    <row r="28" spans="2:27" ht="16.5" customHeight="1" x14ac:dyDescent="0.25">
      <c r="B28" s="52" t="s">
        <v>38</v>
      </c>
      <c r="C28" s="105">
        <f>rozpis_final_tisk!B83</f>
        <v>0</v>
      </c>
      <c r="D28" s="106">
        <f>rozpis_final_tisk!D83</f>
        <v>0</v>
      </c>
      <c r="E28" s="182" t="b">
        <f>IF(rozpis_final_tisk!E83&gt;0,rozpis_final_tisk!E83)</f>
        <v>0</v>
      </c>
      <c r="F28" s="107" t="b">
        <f>IF(rozpis_final_tisk!F83&gt;0,rozpis_final_tisk!F83)</f>
        <v>0</v>
      </c>
      <c r="G28" s="107" t="b">
        <f>IF(rozpis_final_tisk!G83&gt;0,rozpis_final_tisk!G83)</f>
        <v>0</v>
      </c>
      <c r="H28" s="107" t="b">
        <f>IF(rozpis_final_tisk!H83&gt;0,rozpis_final_tisk!H83)</f>
        <v>0</v>
      </c>
      <c r="I28" s="107" t="b">
        <f>IF(rozpis_final_tisk!I83&gt;0,rozpis_final_tisk!I83)</f>
        <v>0</v>
      </c>
      <c r="J28" s="107" t="b">
        <f>IF(rozpis_final_tisk!J83&gt;0,rozpis_final_tisk!J83)</f>
        <v>0</v>
      </c>
      <c r="K28" s="107" t="b">
        <f>IF(rozpis_final_tisk!K83&gt;0,rozpis_final_tisk!K83)</f>
        <v>0</v>
      </c>
      <c r="L28" s="107" t="b">
        <f>IF(rozpis_final_tisk!L83&gt;0,rozpis_final_tisk!L83)</f>
        <v>0</v>
      </c>
      <c r="M28" s="108" t="b">
        <f>IF(rozpis_final_tisk!M83&gt;0,rozpis_final_tisk!M83)</f>
        <v>0</v>
      </c>
      <c r="N28" s="245">
        <f t="shared" si="0"/>
        <v>0</v>
      </c>
      <c r="O28" s="246" t="e">
        <f t="shared" si="1"/>
        <v>#DIV/0!</v>
      </c>
      <c r="P28" s="71"/>
      <c r="V28" s="116"/>
    </row>
    <row r="29" spans="2:27" ht="16.5" customHeight="1" x14ac:dyDescent="0.25">
      <c r="B29" s="52" t="s">
        <v>39</v>
      </c>
      <c r="C29" s="105">
        <f>rozpis_final_tisk!B82</f>
        <v>0</v>
      </c>
      <c r="D29" s="106">
        <f>rozpis_final_tisk!D82</f>
        <v>0</v>
      </c>
      <c r="E29" s="182" t="b">
        <f>IF(rozpis_final_tisk!E82&gt;0,rozpis_final_tisk!E82)</f>
        <v>0</v>
      </c>
      <c r="F29" s="107" t="b">
        <f>IF(rozpis_final_tisk!F82&gt;0,rozpis_final_tisk!F82)</f>
        <v>0</v>
      </c>
      <c r="G29" s="107" t="b">
        <f>IF(rozpis_final_tisk!G82&gt;0,rozpis_final_tisk!G82)</f>
        <v>0</v>
      </c>
      <c r="H29" s="107" t="b">
        <f>IF(rozpis_final_tisk!H82&gt;0,rozpis_final_tisk!H82)</f>
        <v>0</v>
      </c>
      <c r="I29" s="107" t="b">
        <f>IF(rozpis_final_tisk!I82&gt;0,rozpis_final_tisk!I82)</f>
        <v>0</v>
      </c>
      <c r="J29" s="107" t="b">
        <f>IF(rozpis_final_tisk!J82&gt;0,rozpis_final_tisk!J82)</f>
        <v>0</v>
      </c>
      <c r="K29" s="107" t="b">
        <f>IF(rozpis_final_tisk!K82&gt;0,rozpis_final_tisk!K82)</f>
        <v>0</v>
      </c>
      <c r="L29" s="107" t="b">
        <f>IF(rozpis_final_tisk!L82&gt;0,rozpis_final_tisk!L82)</f>
        <v>0</v>
      </c>
      <c r="M29" s="108" t="b">
        <f>IF(rozpis_final_tisk!M82&gt;0,rozpis_final_tisk!M82)</f>
        <v>0</v>
      </c>
      <c r="N29" s="245">
        <f t="shared" si="0"/>
        <v>0</v>
      </c>
      <c r="O29" s="246" t="e">
        <f t="shared" si="1"/>
        <v>#DIV/0!</v>
      </c>
      <c r="P29" s="71"/>
      <c r="V29" s="116"/>
      <c r="W29" s="324" t="s">
        <v>166</v>
      </c>
      <c r="X29" s="324"/>
      <c r="Y29" s="324"/>
      <c r="Z29" s="324"/>
      <c r="AA29" s="324"/>
    </row>
    <row r="30" spans="2:27" ht="16.5" customHeight="1" x14ac:dyDescent="0.25">
      <c r="B30" s="52" t="s">
        <v>41</v>
      </c>
      <c r="C30" s="105">
        <f>rozpis_final_tisk!B81</f>
        <v>0</v>
      </c>
      <c r="D30" s="106">
        <f>rozpis_final_tisk!D81</f>
        <v>0</v>
      </c>
      <c r="E30" s="182" t="b">
        <f>IF(rozpis_final_tisk!E81&gt;0,rozpis_final_tisk!E81)</f>
        <v>0</v>
      </c>
      <c r="F30" s="107" t="b">
        <f>IF(rozpis_final_tisk!F81&gt;0,rozpis_final_tisk!F81)</f>
        <v>0</v>
      </c>
      <c r="G30" s="107" t="b">
        <f>IF(rozpis_final_tisk!G81&gt;0,rozpis_final_tisk!G81)</f>
        <v>0</v>
      </c>
      <c r="H30" s="107" t="b">
        <f>IF(rozpis_final_tisk!H81&gt;0,rozpis_final_tisk!H81)</f>
        <v>0</v>
      </c>
      <c r="I30" s="107" t="b">
        <f>IF(rozpis_final_tisk!I81&gt;0,rozpis_final_tisk!I81)</f>
        <v>0</v>
      </c>
      <c r="J30" s="107" t="b">
        <f>IF(rozpis_final_tisk!J81&gt;0,rozpis_final_tisk!J81)</f>
        <v>0</v>
      </c>
      <c r="K30" s="107" t="b">
        <f>IF(rozpis_final_tisk!K81&gt;0,rozpis_final_tisk!K81)</f>
        <v>0</v>
      </c>
      <c r="L30" s="107" t="b">
        <f>IF(rozpis_final_tisk!L81&gt;0,rozpis_final_tisk!L81)</f>
        <v>0</v>
      </c>
      <c r="M30" s="108" t="b">
        <f>IF(rozpis_final_tisk!M81&gt;0,rozpis_final_tisk!M81)</f>
        <v>0</v>
      </c>
      <c r="N30" s="245">
        <f t="shared" si="0"/>
        <v>0</v>
      </c>
      <c r="O30" s="246" t="e">
        <f t="shared" si="1"/>
        <v>#DIV/0!</v>
      </c>
      <c r="P30" s="71"/>
      <c r="V30" s="116"/>
      <c r="W30" s="324"/>
      <c r="X30" s="324"/>
      <c r="Y30" s="324"/>
      <c r="Z30" s="324"/>
      <c r="AA30" s="324"/>
    </row>
    <row r="31" spans="2:27" ht="16.5" customHeight="1" x14ac:dyDescent="0.25">
      <c r="B31" s="52" t="s">
        <v>43</v>
      </c>
      <c r="C31" s="105">
        <f>rozpis_final_tisk!B66</f>
        <v>0</v>
      </c>
      <c r="D31" s="106">
        <f>rozpis_final_tisk!D66</f>
        <v>0</v>
      </c>
      <c r="E31" s="182" t="b">
        <f>IF(rozpis_final_tisk!E66&gt;0,rozpis_final_tisk!E66)</f>
        <v>0</v>
      </c>
      <c r="F31" s="107" t="b">
        <f>IF(rozpis_final_tisk!F66&gt;0,rozpis_final_tisk!F66)</f>
        <v>0</v>
      </c>
      <c r="G31" s="107" t="b">
        <f>IF(rozpis_final_tisk!G66&gt;0,rozpis_final_tisk!G66)</f>
        <v>0</v>
      </c>
      <c r="H31" s="107" t="b">
        <f>IF(rozpis_final_tisk!H66&gt;0,rozpis_final_tisk!H66)</f>
        <v>0</v>
      </c>
      <c r="I31" s="107" t="b">
        <f>IF(rozpis_final_tisk!I66&gt;0,rozpis_final_tisk!I66)</f>
        <v>0</v>
      </c>
      <c r="J31" s="107" t="b">
        <f>IF(rozpis_final_tisk!J66&gt;0,rozpis_final_tisk!J66)</f>
        <v>0</v>
      </c>
      <c r="K31" s="107" t="b">
        <f>IF(rozpis_final_tisk!K66&gt;0,rozpis_final_tisk!K66)</f>
        <v>0</v>
      </c>
      <c r="L31" s="107" t="b">
        <f>IF(rozpis_final_tisk!L66&gt;0,rozpis_final_tisk!L66)</f>
        <v>0</v>
      </c>
      <c r="M31" s="108" t="b">
        <f>IF(rozpis_final_tisk!M66&gt;0,rozpis_final_tisk!M66)</f>
        <v>0</v>
      </c>
      <c r="N31" s="245">
        <f t="shared" si="0"/>
        <v>0</v>
      </c>
      <c r="O31" s="246" t="e">
        <f t="shared" si="1"/>
        <v>#DIV/0!</v>
      </c>
      <c r="P31" s="71"/>
      <c r="V31" s="116"/>
      <c r="W31" s="324" t="s">
        <v>136</v>
      </c>
      <c r="X31" s="324"/>
      <c r="Y31" s="324"/>
      <c r="Z31" s="324" t="s">
        <v>137</v>
      </c>
      <c r="AA31" s="324"/>
    </row>
    <row r="32" spans="2:27" ht="16.5" customHeight="1" x14ac:dyDescent="0.25">
      <c r="B32" s="52" t="s">
        <v>44</v>
      </c>
      <c r="C32" s="105">
        <f>rozpis_final_tisk!B65</f>
        <v>0</v>
      </c>
      <c r="D32" s="106">
        <f>rozpis_final_tisk!D65</f>
        <v>0</v>
      </c>
      <c r="E32" s="182" t="b">
        <f>IF(rozpis_final_tisk!E65&gt;0,rozpis_final_tisk!E65)</f>
        <v>0</v>
      </c>
      <c r="F32" s="107" t="b">
        <f>IF(rozpis_final_tisk!F65&gt;0,rozpis_final_tisk!F65)</f>
        <v>0</v>
      </c>
      <c r="G32" s="107" t="b">
        <f>IF(rozpis_final_tisk!G65&gt;0,rozpis_final_tisk!G65)</f>
        <v>0</v>
      </c>
      <c r="H32" s="107" t="b">
        <f>IF(rozpis_final_tisk!H65&gt;0,rozpis_final_tisk!H65)</f>
        <v>0</v>
      </c>
      <c r="I32" s="107" t="b">
        <f>IF(rozpis_final_tisk!I65&gt;0,rozpis_final_tisk!I65)</f>
        <v>0</v>
      </c>
      <c r="J32" s="107" t="b">
        <f>IF(rozpis_final_tisk!J65&gt;0,rozpis_final_tisk!J65)</f>
        <v>0</v>
      </c>
      <c r="K32" s="107" t="b">
        <f>IF(rozpis_final_tisk!K65&gt;0,rozpis_final_tisk!K65)</f>
        <v>0</v>
      </c>
      <c r="L32" s="107" t="b">
        <f>IF(rozpis_final_tisk!L65&gt;0,rozpis_final_tisk!L65)</f>
        <v>0</v>
      </c>
      <c r="M32" s="108" t="b">
        <f>IF(rozpis_final_tisk!M65&gt;0,rozpis_final_tisk!M65)</f>
        <v>0</v>
      </c>
      <c r="N32" s="245">
        <f t="shared" si="0"/>
        <v>0</v>
      </c>
      <c r="O32" s="246" t="e">
        <f t="shared" si="1"/>
        <v>#DIV/0!</v>
      </c>
      <c r="P32" s="71"/>
      <c r="V32" s="116"/>
      <c r="W32" s="356" t="s">
        <v>159</v>
      </c>
      <c r="X32" s="357"/>
      <c r="Y32" s="358"/>
      <c r="Z32" s="355">
        <f ca="1">(MIN(AC64:AK75,AC82:AK91))</f>
        <v>101</v>
      </c>
      <c r="AA32" s="355"/>
    </row>
    <row r="33" spans="2:37" ht="16.5" customHeight="1" x14ac:dyDescent="0.25">
      <c r="B33" s="52" t="s">
        <v>45</v>
      </c>
      <c r="C33" s="105">
        <f>rozpis_final_tisk!B64</f>
        <v>0</v>
      </c>
      <c r="D33" s="106">
        <f>rozpis_final_tisk!D64</f>
        <v>0</v>
      </c>
      <c r="E33" s="182" t="b">
        <f>IF(rozpis_final_tisk!E64&gt;0,rozpis_final_tisk!E64)</f>
        <v>0</v>
      </c>
      <c r="F33" s="107" t="b">
        <f>IF(rozpis_final_tisk!F64&gt;0,rozpis_final_tisk!F64)</f>
        <v>0</v>
      </c>
      <c r="G33" s="107" t="b">
        <f>IF(rozpis_final_tisk!G64&gt;0,rozpis_final_tisk!G64)</f>
        <v>0</v>
      </c>
      <c r="H33" s="107" t="b">
        <f>IF(rozpis_final_tisk!H64&gt;0,rozpis_final_tisk!H64)</f>
        <v>0</v>
      </c>
      <c r="I33" s="107" t="b">
        <f>IF(rozpis_final_tisk!I64&gt;0,rozpis_final_tisk!I64)</f>
        <v>0</v>
      </c>
      <c r="J33" s="107" t="b">
        <f>IF(rozpis_final_tisk!J64&gt;0,rozpis_final_tisk!J64)</f>
        <v>0</v>
      </c>
      <c r="K33" s="107" t="b">
        <f>IF(rozpis_final_tisk!K64&gt;0,rozpis_final_tisk!K64)</f>
        <v>0</v>
      </c>
      <c r="L33" s="107" t="b">
        <f>IF(rozpis_final_tisk!L64&gt;0,rozpis_final_tisk!L64)</f>
        <v>0</v>
      </c>
      <c r="M33" s="108" t="b">
        <f>IF(rozpis_final_tisk!M64&gt;0,rozpis_final_tisk!M64)</f>
        <v>0</v>
      </c>
      <c r="N33" s="245">
        <f t="shared" si="0"/>
        <v>0</v>
      </c>
      <c r="O33" s="246" t="e">
        <f t="shared" si="1"/>
        <v>#DIV/0!</v>
      </c>
      <c r="P33" s="71"/>
      <c r="V33" s="116"/>
      <c r="W33" s="323" t="str">
        <f>pozvánka_ceny!B71</f>
        <v>J. P. Chenet - brut 0,2 l</v>
      </c>
      <c r="X33" s="323"/>
      <c r="Y33" s="323"/>
      <c r="Z33" s="323"/>
      <c r="AA33" s="323"/>
    </row>
    <row r="34" spans="2:37" ht="16.5" customHeight="1" x14ac:dyDescent="0.25">
      <c r="B34" s="52" t="s">
        <v>46</v>
      </c>
      <c r="C34" s="105">
        <f>rozpis_final_tisk!B63</f>
        <v>0</v>
      </c>
      <c r="D34" s="106">
        <f>rozpis_final_tisk!D63</f>
        <v>0</v>
      </c>
      <c r="E34" s="182" t="b">
        <f>IF(rozpis_final_tisk!E63&gt;0,rozpis_final_tisk!E63)</f>
        <v>0</v>
      </c>
      <c r="F34" s="107" t="b">
        <f>IF(rozpis_final_tisk!F63&gt;0,rozpis_final_tisk!F63)</f>
        <v>0</v>
      </c>
      <c r="G34" s="107" t="b">
        <f>IF(rozpis_final_tisk!G63&gt;0,rozpis_final_tisk!G63)</f>
        <v>0</v>
      </c>
      <c r="H34" s="107" t="b">
        <f>IF(rozpis_final_tisk!H63&gt;0,rozpis_final_tisk!H63)</f>
        <v>0</v>
      </c>
      <c r="I34" s="107" t="b">
        <f>IF(rozpis_final_tisk!I63&gt;0,rozpis_final_tisk!I63)</f>
        <v>0</v>
      </c>
      <c r="J34" s="107" t="b">
        <f>IF(rozpis_final_tisk!J63&gt;0,rozpis_final_tisk!J63)</f>
        <v>0</v>
      </c>
      <c r="K34" s="107" t="b">
        <f>IF(rozpis_final_tisk!K63&gt;0,rozpis_final_tisk!K63)</f>
        <v>0</v>
      </c>
      <c r="L34" s="107" t="b">
        <f>IF(rozpis_final_tisk!L63&gt;0,rozpis_final_tisk!L63)</f>
        <v>0</v>
      </c>
      <c r="M34" s="108" t="b">
        <f>IF(rozpis_final_tisk!M63&gt;0,rozpis_final_tisk!M63)</f>
        <v>0</v>
      </c>
      <c r="N34" s="245">
        <f t="shared" si="0"/>
        <v>0</v>
      </c>
      <c r="O34" s="246" t="e">
        <f t="shared" si="1"/>
        <v>#DIV/0!</v>
      </c>
      <c r="P34" s="71"/>
      <c r="V34" s="116"/>
    </row>
    <row r="35" spans="2:37" ht="16.5" customHeight="1" x14ac:dyDescent="0.25">
      <c r="B35" s="52" t="s">
        <v>47</v>
      </c>
      <c r="C35" s="105">
        <f>rozpis_final_tisk!B48</f>
        <v>0</v>
      </c>
      <c r="D35" s="106">
        <f>rozpis_final_tisk!D48</f>
        <v>0</v>
      </c>
      <c r="E35" s="182" t="b">
        <f>IF(rozpis_final_tisk!E48&gt;0,rozpis_final_tisk!E48)</f>
        <v>0</v>
      </c>
      <c r="F35" s="107" t="b">
        <f>IF(rozpis_final_tisk!F48&gt;0,rozpis_final_tisk!F48)</f>
        <v>0</v>
      </c>
      <c r="G35" s="107" t="b">
        <f>IF(rozpis_final_tisk!G48&gt;0,rozpis_final_tisk!G48)</f>
        <v>0</v>
      </c>
      <c r="H35" s="107" t="b">
        <f>IF(rozpis_final_tisk!H48&gt;0,rozpis_final_tisk!H48)</f>
        <v>0</v>
      </c>
      <c r="I35" s="107" t="b">
        <f>IF(rozpis_final_tisk!I48&gt;0,rozpis_final_tisk!I48)</f>
        <v>0</v>
      </c>
      <c r="J35" s="107" t="b">
        <f>IF(rozpis_final_tisk!J48&gt;0,rozpis_final_tisk!J48)</f>
        <v>0</v>
      </c>
      <c r="K35" s="107" t="b">
        <f>IF(rozpis_final_tisk!K48&gt;0,rozpis_final_tisk!K48)</f>
        <v>0</v>
      </c>
      <c r="L35" s="107" t="b">
        <f>IF(rozpis_final_tisk!L48&gt;0,rozpis_final_tisk!L48)</f>
        <v>0</v>
      </c>
      <c r="M35" s="108" t="b">
        <f>IF(rozpis_final_tisk!M48&gt;0,rozpis_final_tisk!M48)</f>
        <v>0</v>
      </c>
      <c r="N35" s="245">
        <f t="shared" si="0"/>
        <v>0</v>
      </c>
      <c r="O35" s="246" t="e">
        <f t="shared" si="1"/>
        <v>#DIV/0!</v>
      </c>
      <c r="P35" s="71"/>
      <c r="V35" s="116"/>
    </row>
    <row r="36" spans="2:37" ht="16.5" customHeight="1" x14ac:dyDescent="0.25">
      <c r="B36" s="52" t="s">
        <v>49</v>
      </c>
      <c r="C36" s="105">
        <f>rozpis_final_tisk!B47</f>
        <v>0</v>
      </c>
      <c r="D36" s="106">
        <f>rozpis_final_tisk!D47</f>
        <v>0</v>
      </c>
      <c r="E36" s="182" t="b">
        <f>IF(rozpis_final_tisk!E47&gt;0,rozpis_final_tisk!E47)</f>
        <v>0</v>
      </c>
      <c r="F36" s="107" t="b">
        <f>IF(rozpis_final_tisk!F47&gt;0,rozpis_final_tisk!F47)</f>
        <v>0</v>
      </c>
      <c r="G36" s="107" t="b">
        <f>IF(rozpis_final_tisk!G47&gt;0,rozpis_final_tisk!G47)</f>
        <v>0</v>
      </c>
      <c r="H36" s="107" t="b">
        <f>IF(rozpis_final_tisk!H47&gt;0,rozpis_final_tisk!H47)</f>
        <v>0</v>
      </c>
      <c r="I36" s="107" t="b">
        <f>IF(rozpis_final_tisk!I47&gt;0,rozpis_final_tisk!I47)</f>
        <v>0</v>
      </c>
      <c r="J36" s="107" t="b">
        <f>IF(rozpis_final_tisk!J47&gt;0,rozpis_final_tisk!J47)</f>
        <v>0</v>
      </c>
      <c r="K36" s="107" t="b">
        <f>IF(rozpis_final_tisk!K47&gt;0,rozpis_final_tisk!K47)</f>
        <v>0</v>
      </c>
      <c r="L36" s="107" t="b">
        <f>IF(rozpis_final_tisk!L47&gt;0,rozpis_final_tisk!L47)</f>
        <v>0</v>
      </c>
      <c r="M36" s="108" t="b">
        <f>IF(rozpis_final_tisk!M47&gt;0,rozpis_final_tisk!M47)</f>
        <v>0</v>
      </c>
      <c r="N36" s="245">
        <f t="shared" si="0"/>
        <v>0</v>
      </c>
      <c r="O36" s="246" t="e">
        <f t="shared" si="1"/>
        <v>#DIV/0!</v>
      </c>
      <c r="P36" s="71"/>
      <c r="V36" s="116"/>
    </row>
    <row r="37" spans="2:37" ht="16.5" customHeight="1" x14ac:dyDescent="0.25">
      <c r="B37" s="52" t="s">
        <v>50</v>
      </c>
      <c r="C37" s="105">
        <f>rozpis_final_tisk!B46</f>
        <v>0</v>
      </c>
      <c r="D37" s="106">
        <f>rozpis_final_tisk!D46</f>
        <v>0</v>
      </c>
      <c r="E37" s="182" t="b">
        <f>IF(rozpis_final_tisk!E46&gt;0,rozpis_final_tisk!E46)</f>
        <v>0</v>
      </c>
      <c r="F37" s="107" t="b">
        <f>IF(rozpis_final_tisk!F46&gt;0,rozpis_final_tisk!F46)</f>
        <v>0</v>
      </c>
      <c r="G37" s="107" t="b">
        <f>IF(rozpis_final_tisk!G46&gt;0,rozpis_final_tisk!G46)</f>
        <v>0</v>
      </c>
      <c r="H37" s="107" t="b">
        <f>IF(rozpis_final_tisk!H46&gt;0,rozpis_final_tisk!H46)</f>
        <v>0</v>
      </c>
      <c r="I37" s="107" t="b">
        <f>IF(rozpis_final_tisk!I46&gt;0,rozpis_final_tisk!I46)</f>
        <v>0</v>
      </c>
      <c r="J37" s="107" t="b">
        <f>IF(rozpis_final_tisk!J46&gt;0,rozpis_final_tisk!J46)</f>
        <v>0</v>
      </c>
      <c r="K37" s="107" t="b">
        <f>IF(rozpis_final_tisk!K46&gt;0,rozpis_final_tisk!K46)</f>
        <v>0</v>
      </c>
      <c r="L37" s="107" t="b">
        <f>IF(rozpis_final_tisk!L46&gt;0,rozpis_final_tisk!L46)</f>
        <v>0</v>
      </c>
      <c r="M37" s="108" t="b">
        <f>IF(rozpis_final_tisk!M46&gt;0,rozpis_final_tisk!M46)</f>
        <v>0</v>
      </c>
      <c r="N37" s="245">
        <f t="shared" si="0"/>
        <v>0</v>
      </c>
      <c r="O37" s="246" t="e">
        <f t="shared" si="1"/>
        <v>#DIV/0!</v>
      </c>
      <c r="P37" s="71"/>
      <c r="V37" s="116"/>
    </row>
    <row r="38" spans="2:37" ht="16.5" customHeight="1" x14ac:dyDescent="0.25">
      <c r="B38" s="52" t="s">
        <v>51</v>
      </c>
      <c r="C38" s="105">
        <f>rozpis_final_tisk!B31</f>
        <v>0</v>
      </c>
      <c r="D38" s="106">
        <f>rozpis_final_tisk!D31</f>
        <v>0</v>
      </c>
      <c r="E38" s="182" t="b">
        <f>IF(rozpis_final_tisk!E31&gt;0,rozpis_final_tisk!E31)</f>
        <v>0</v>
      </c>
      <c r="F38" s="107" t="b">
        <f>IF(rozpis_final_tisk!F31&gt;0,rozpis_final_tisk!F31)</f>
        <v>0</v>
      </c>
      <c r="G38" s="107" t="b">
        <f>IF(rozpis_final_tisk!G31&gt;0,rozpis_final_tisk!G31)</f>
        <v>0</v>
      </c>
      <c r="H38" s="107" t="b">
        <f>IF(rozpis_final_tisk!H31&gt;0,rozpis_final_tisk!H31)</f>
        <v>0</v>
      </c>
      <c r="I38" s="107" t="b">
        <f>IF(rozpis_final_tisk!I31&gt;0,rozpis_final_tisk!I31)</f>
        <v>0</v>
      </c>
      <c r="J38" s="107" t="b">
        <f>IF(rozpis_final_tisk!J31&gt;0,rozpis_final_tisk!J31)</f>
        <v>0</v>
      </c>
      <c r="K38" s="107" t="b">
        <f>IF(rozpis_final_tisk!K31&gt;0,rozpis_final_tisk!K31)</f>
        <v>0</v>
      </c>
      <c r="L38" s="107" t="b">
        <f>IF(rozpis_final_tisk!L31&gt;0,rozpis_final_tisk!L31)</f>
        <v>0</v>
      </c>
      <c r="M38" s="108" t="b">
        <f>IF(rozpis_final_tisk!M31&gt;0,rozpis_final_tisk!M31)</f>
        <v>0</v>
      </c>
      <c r="N38" s="245">
        <f t="shared" si="0"/>
        <v>0</v>
      </c>
      <c r="O38" s="246" t="e">
        <f t="shared" si="1"/>
        <v>#DIV/0!</v>
      </c>
      <c r="P38" s="71"/>
      <c r="V38" s="116"/>
    </row>
    <row r="39" spans="2:37" ht="16.5" customHeight="1" x14ac:dyDescent="0.25">
      <c r="B39" s="52" t="s">
        <v>52</v>
      </c>
      <c r="C39" s="105">
        <f>rozpis_final_tisk!B30</f>
        <v>0</v>
      </c>
      <c r="D39" s="106">
        <f>rozpis_final_tisk!D30</f>
        <v>0</v>
      </c>
      <c r="E39" s="182" t="b">
        <f>IF(rozpis_final_tisk!E30&gt;0,rozpis_final_tisk!E30)</f>
        <v>0</v>
      </c>
      <c r="F39" s="107" t="b">
        <f>IF(rozpis_final_tisk!F30&gt;0,rozpis_final_tisk!F30)</f>
        <v>0</v>
      </c>
      <c r="G39" s="107" t="b">
        <f>IF(rozpis_final_tisk!G30&gt;0,rozpis_final_tisk!G30)</f>
        <v>0</v>
      </c>
      <c r="H39" s="107" t="b">
        <f>IF(rozpis_final_tisk!H30&gt;0,rozpis_final_tisk!H30)</f>
        <v>0</v>
      </c>
      <c r="I39" s="107" t="b">
        <f>IF(rozpis_final_tisk!I30&gt;0,rozpis_final_tisk!I30)</f>
        <v>0</v>
      </c>
      <c r="J39" s="107" t="b">
        <f>IF(rozpis_final_tisk!J30&gt;0,rozpis_final_tisk!J30)</f>
        <v>0</v>
      </c>
      <c r="K39" s="107" t="b">
        <f>IF(rozpis_final_tisk!K30&gt;0,rozpis_final_tisk!K30)</f>
        <v>0</v>
      </c>
      <c r="L39" s="107" t="b">
        <f>IF(rozpis_final_tisk!L30&gt;0,rozpis_final_tisk!L30)</f>
        <v>0</v>
      </c>
      <c r="M39" s="108" t="b">
        <f>IF(rozpis_final_tisk!M30&gt;0,rozpis_final_tisk!M30)</f>
        <v>0</v>
      </c>
      <c r="N39" s="245">
        <f t="shared" si="0"/>
        <v>0</v>
      </c>
      <c r="O39" s="246" t="e">
        <f t="shared" si="1"/>
        <v>#DIV/0!</v>
      </c>
      <c r="P39" s="71"/>
      <c r="V39" s="116"/>
    </row>
    <row r="40" spans="2:37" ht="16.5" customHeight="1" x14ac:dyDescent="0.25">
      <c r="B40" s="52" t="s">
        <v>88</v>
      </c>
      <c r="C40" s="105">
        <f>rozpis_final_tisk!B29</f>
        <v>0</v>
      </c>
      <c r="D40" s="106">
        <f>rozpis_final_tisk!D29</f>
        <v>0</v>
      </c>
      <c r="E40" s="182" t="b">
        <f>IF(rozpis_final_tisk!E29&gt;0,rozpis_final_tisk!E29)</f>
        <v>0</v>
      </c>
      <c r="F40" s="107" t="b">
        <f>IF(rozpis_final_tisk!F29&gt;0,rozpis_final_tisk!F29)</f>
        <v>0</v>
      </c>
      <c r="G40" s="107" t="b">
        <f>IF(rozpis_final_tisk!G29&gt;0,rozpis_final_tisk!G29)</f>
        <v>0</v>
      </c>
      <c r="H40" s="107" t="b">
        <f>IF(rozpis_final_tisk!H29&gt;0,rozpis_final_tisk!H29)</f>
        <v>0</v>
      </c>
      <c r="I40" s="107" t="b">
        <f>IF(rozpis_final_tisk!I29&gt;0,rozpis_final_tisk!I29)</f>
        <v>0</v>
      </c>
      <c r="J40" s="107" t="b">
        <f>IF(rozpis_final_tisk!J29&gt;0,rozpis_final_tisk!J29)</f>
        <v>0</v>
      </c>
      <c r="K40" s="107" t="b">
        <f>IF(rozpis_final_tisk!K29&gt;0,rozpis_final_tisk!K29)</f>
        <v>0</v>
      </c>
      <c r="L40" s="107" t="b">
        <f>IF(rozpis_final_tisk!L29&gt;0,rozpis_final_tisk!L29)</f>
        <v>0</v>
      </c>
      <c r="M40" s="108" t="b">
        <f>IF(rozpis_final_tisk!M29&gt;0,rozpis_final_tisk!M29)</f>
        <v>0</v>
      </c>
      <c r="N40" s="245">
        <f t="shared" si="0"/>
        <v>0</v>
      </c>
      <c r="O40" s="246" t="e">
        <f t="shared" si="1"/>
        <v>#DIV/0!</v>
      </c>
      <c r="P40" s="71"/>
      <c r="V40" s="116"/>
    </row>
    <row r="41" spans="2:37" ht="16.5" customHeight="1" thickBot="1" x14ac:dyDescent="0.3">
      <c r="B41" s="53" t="s">
        <v>89</v>
      </c>
      <c r="C41" s="109">
        <f>rozpis_final_tisk!B28</f>
        <v>0</v>
      </c>
      <c r="D41" s="110">
        <f>rozpis_final_tisk!D28</f>
        <v>0</v>
      </c>
      <c r="E41" s="182" t="b">
        <f>IF(rozpis_final_tisk!E28&gt;0,rozpis_final_tisk!E28)</f>
        <v>0</v>
      </c>
      <c r="F41" s="107" t="b">
        <f>IF(rozpis_final_tisk!F28&gt;0,rozpis_final_tisk!F28)</f>
        <v>0</v>
      </c>
      <c r="G41" s="107" t="b">
        <f>IF(rozpis_final_tisk!G28&gt;0,rozpis_final_tisk!G28)</f>
        <v>0</v>
      </c>
      <c r="H41" s="107" t="b">
        <f>IF(rozpis_final_tisk!H28&gt;0,rozpis_final_tisk!H28)</f>
        <v>0</v>
      </c>
      <c r="I41" s="107" t="b">
        <f>IF(rozpis_final_tisk!I28&gt;0,rozpis_final_tisk!I28)</f>
        <v>0</v>
      </c>
      <c r="J41" s="107" t="b">
        <f>IF(rozpis_final_tisk!J28&gt;0,rozpis_final_tisk!J28)</f>
        <v>0</v>
      </c>
      <c r="K41" s="107" t="b">
        <f>IF(rozpis_final_tisk!K28&gt;0,rozpis_final_tisk!K28)</f>
        <v>0</v>
      </c>
      <c r="L41" s="107" t="b">
        <f>IF(rozpis_final_tisk!L28&gt;0,rozpis_final_tisk!L28)</f>
        <v>0</v>
      </c>
      <c r="M41" s="108" t="b">
        <f>IF(rozpis_final_tisk!M28&gt;0,rozpis_final_tisk!M28)</f>
        <v>0</v>
      </c>
      <c r="N41" s="245">
        <f t="shared" si="0"/>
        <v>0</v>
      </c>
      <c r="O41" s="246" t="e">
        <f t="shared" si="1"/>
        <v>#DIV/0!</v>
      </c>
      <c r="P41" s="71"/>
      <c r="V41" s="116"/>
    </row>
    <row r="42" spans="2:37" ht="16.5" customHeight="1" x14ac:dyDescent="0.25">
      <c r="B42" s="340" t="s">
        <v>158</v>
      </c>
      <c r="C42" s="341"/>
      <c r="D42" s="162"/>
      <c r="E42" s="170">
        <f t="shared" ref="E42:N42" si="2">SUM(E10:E41)</f>
        <v>454</v>
      </c>
      <c r="F42" s="163">
        <f t="shared" si="2"/>
        <v>683</v>
      </c>
      <c r="G42" s="163">
        <f t="shared" si="2"/>
        <v>531</v>
      </c>
      <c r="H42" s="163">
        <f t="shared" si="2"/>
        <v>0</v>
      </c>
      <c r="I42" s="163">
        <f t="shared" si="2"/>
        <v>0</v>
      </c>
      <c r="J42" s="163">
        <f t="shared" si="2"/>
        <v>0</v>
      </c>
      <c r="K42" s="163">
        <f t="shared" si="2"/>
        <v>0</v>
      </c>
      <c r="L42" s="163">
        <f t="shared" si="2"/>
        <v>0</v>
      </c>
      <c r="M42" s="164">
        <f t="shared" si="2"/>
        <v>0</v>
      </c>
      <c r="N42" s="172">
        <f t="shared" si="2"/>
        <v>1668</v>
      </c>
      <c r="O42" s="165"/>
      <c r="P42" s="71"/>
      <c r="V42" s="116"/>
    </row>
    <row r="43" spans="2:37" ht="16.5" customHeight="1" thickBot="1" x14ac:dyDescent="0.3">
      <c r="B43" s="342" t="s">
        <v>157</v>
      </c>
      <c r="C43" s="343"/>
      <c r="D43" s="166"/>
      <c r="E43" s="171">
        <f>AVERAGE(E10:E41)</f>
        <v>113.5</v>
      </c>
      <c r="F43" s="167">
        <f t="shared" ref="F43:M43" si="3">AVERAGE(F10:F41)</f>
        <v>170.75</v>
      </c>
      <c r="G43" s="167">
        <f t="shared" si="3"/>
        <v>132.75</v>
      </c>
      <c r="H43" s="167" t="e">
        <f t="shared" si="3"/>
        <v>#DIV/0!</v>
      </c>
      <c r="I43" s="167" t="e">
        <f t="shared" si="3"/>
        <v>#DIV/0!</v>
      </c>
      <c r="J43" s="167" t="e">
        <f t="shared" si="3"/>
        <v>#DIV/0!</v>
      </c>
      <c r="K43" s="167" t="e">
        <f t="shared" si="3"/>
        <v>#DIV/0!</v>
      </c>
      <c r="L43" s="167" t="e">
        <f t="shared" si="3"/>
        <v>#DIV/0!</v>
      </c>
      <c r="M43" s="168" t="e">
        <f t="shared" si="3"/>
        <v>#DIV/0!</v>
      </c>
      <c r="N43" s="169"/>
      <c r="O43" s="186">
        <f>IF(N42="","",AVERAGE(E10:M41))</f>
        <v>139</v>
      </c>
      <c r="P43" s="71"/>
      <c r="V43" s="116"/>
    </row>
    <row r="44" spans="2:37" x14ac:dyDescent="0.25">
      <c r="V44" s="116"/>
      <c r="AC44" s="322" t="s">
        <v>163</v>
      </c>
      <c r="AD44" s="322"/>
      <c r="AE44" s="322"/>
      <c r="AF44" s="322"/>
      <c r="AG44" s="322"/>
      <c r="AH44" s="322"/>
      <c r="AI44" s="322"/>
      <c r="AJ44" s="322"/>
      <c r="AK44" s="322"/>
    </row>
    <row r="45" spans="2:37" ht="16.5" thickBot="1" x14ac:dyDescent="0.3">
      <c r="V45" s="116"/>
      <c r="AC45" s="322"/>
      <c r="AD45" s="322"/>
      <c r="AE45" s="322"/>
      <c r="AF45" s="322"/>
      <c r="AG45" s="322"/>
      <c r="AH45" s="322"/>
      <c r="AI45" s="322"/>
      <c r="AJ45" s="322"/>
      <c r="AK45" s="322"/>
    </row>
    <row r="46" spans="2:37" ht="22.5" customHeight="1" thickTop="1" thickBot="1" x14ac:dyDescent="0.3">
      <c r="B46" s="331" t="s">
        <v>128</v>
      </c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3"/>
      <c r="Q46" s="324" t="s">
        <v>130</v>
      </c>
      <c r="R46" s="325"/>
      <c r="S46" s="325"/>
      <c r="T46" s="325"/>
      <c r="U46" s="325"/>
      <c r="V46" s="116"/>
    </row>
    <row r="47" spans="2:37" ht="22.5" customHeight="1" thickTop="1" thickBot="1" x14ac:dyDescent="0.3">
      <c r="B47" s="72" t="s">
        <v>87</v>
      </c>
      <c r="C47" s="204" t="s">
        <v>70</v>
      </c>
      <c r="D47" s="98" t="s">
        <v>82</v>
      </c>
      <c r="E47" s="187" t="s">
        <v>64</v>
      </c>
      <c r="F47" s="188" t="s">
        <v>65</v>
      </c>
      <c r="G47" s="188" t="s">
        <v>66</v>
      </c>
      <c r="H47" s="188" t="s">
        <v>67</v>
      </c>
      <c r="I47" s="188" t="s">
        <v>68</v>
      </c>
      <c r="J47" s="189" t="s">
        <v>69</v>
      </c>
      <c r="K47" s="189" t="s">
        <v>152</v>
      </c>
      <c r="L47" s="189" t="s">
        <v>153</v>
      </c>
      <c r="M47" s="190" t="s">
        <v>156</v>
      </c>
      <c r="N47" s="243" t="s">
        <v>71</v>
      </c>
      <c r="O47" s="244" t="s">
        <v>72</v>
      </c>
      <c r="Q47" s="325"/>
      <c r="R47" s="325"/>
      <c r="S47" s="325"/>
      <c r="T47" s="325"/>
      <c r="U47" s="325"/>
      <c r="V47" s="116"/>
    </row>
    <row r="48" spans="2:37" ht="16.5" customHeight="1" thickBot="1" x14ac:dyDescent="0.3">
      <c r="B48" s="200" t="s">
        <v>13</v>
      </c>
      <c r="C48" s="199" t="str">
        <f t="array" aca="1" ref="C48" ca="1">INDIRECT("C"&amp;SMALL(IF($D$10:$D$41=$D48,ROW($D$10:$D$41),""),ROW()-47))</f>
        <v>Dana</v>
      </c>
      <c r="D48" s="203" t="s">
        <v>83</v>
      </c>
      <c r="E48" s="193">
        <f t="array" aca="1" ref="E48" ca="1">N(INDIRECT("E"&amp;SMALL(IF($D$10:$D$41=$D48,ROW($D$10:$D$41),""),ROW()-47)))</f>
        <v>99</v>
      </c>
      <c r="F48" s="210">
        <f t="array" aca="1" ref="F48" ca="1">N(INDIRECT("F"&amp;SMALL(IF($D$10:$D$41=$D48,ROW($D$10:$D$41),""),ROW()-47)))</f>
        <v>158</v>
      </c>
      <c r="G48" s="194">
        <f t="array" aca="1" ref="G48" ca="1">N(INDIRECT("G"&amp;SMALL(IF($D$10:$D$41=$D48,ROW($D$10:$D$41),""),ROW()-47)))</f>
        <v>142</v>
      </c>
      <c r="H48" s="194">
        <f t="array" aca="1" ref="H48" ca="1">N(INDIRECT("H"&amp;SMALL(IF($D$10:$D$41=$D48,ROW($D$10:$D$41),""),ROW()-47)))</f>
        <v>0</v>
      </c>
      <c r="I48" s="194">
        <f t="array" aca="1" ref="I48" ca="1">N(INDIRECT("I"&amp;SMALL(IF($D$10:$D$41=$D48,ROW($D$10:$D$41),""),ROW()-47)))</f>
        <v>0</v>
      </c>
      <c r="J48" s="194">
        <f t="array" aca="1" ref="J48" ca="1">N(INDIRECT("J"&amp;SMALL(IF($D$10:$D$41=$D48,ROW($D$10:$D$41),""),ROW()-47)))</f>
        <v>0</v>
      </c>
      <c r="K48" s="194">
        <f t="array" aca="1" ref="K48" ca="1">N(INDIRECT("K"&amp;SMALL(IF($D$10:$D$41=$D48,ROW($D$10:$D$41),""),ROW()-47)))</f>
        <v>0</v>
      </c>
      <c r="L48" s="194">
        <f t="array" aca="1" ref="L48" ca="1">N(INDIRECT("L"&amp;SMALL(IF($D$10:$D$41=$D48,ROW($D$10:$D$41),""),ROW()-47)))</f>
        <v>0</v>
      </c>
      <c r="M48" s="195">
        <f t="array" aca="1" ref="M48" ca="1">N(INDIRECT("M"&amp;SMALL(IF($D$10:$D$41=$D48,ROW($D$10:$D$41),""),ROW()-47)))</f>
        <v>0</v>
      </c>
      <c r="N48" s="245">
        <f ca="1">SUM(E48:M48)</f>
        <v>399</v>
      </c>
      <c r="O48" s="246">
        <f ca="1">AVERAGEIF(E48:M48,"&lt;&gt;0",E48:M48)</f>
        <v>133</v>
      </c>
      <c r="Q48" s="323" t="str">
        <f>pozvánka_ceny!C45</f>
        <v>Jack Daniel's Honey 1 l</v>
      </c>
      <c r="R48" s="326"/>
      <c r="S48" s="326"/>
      <c r="T48" s="326"/>
      <c r="U48" s="326"/>
      <c r="V48" s="116"/>
      <c r="AC48" s="193">
        <f ca="1">IF(E48=0,"",E48)</f>
        <v>99</v>
      </c>
      <c r="AD48" s="193">
        <f t="shared" ref="AD48:AK57" ca="1" si="4">IF(F48=0,"",F48)</f>
        <v>158</v>
      </c>
      <c r="AE48" s="193">
        <f t="shared" ca="1" si="4"/>
        <v>142</v>
      </c>
      <c r="AF48" s="193" t="str">
        <f t="shared" ca="1" si="4"/>
        <v/>
      </c>
      <c r="AG48" s="193" t="str">
        <f t="shared" ca="1" si="4"/>
        <v/>
      </c>
      <c r="AH48" s="193" t="str">
        <f t="shared" ca="1" si="4"/>
        <v/>
      </c>
      <c r="AI48" s="193" t="str">
        <f t="shared" ca="1" si="4"/>
        <v/>
      </c>
      <c r="AJ48" s="193" t="str">
        <f t="shared" ca="1" si="4"/>
        <v/>
      </c>
      <c r="AK48" s="193" t="str">
        <f t="shared" ca="1" si="4"/>
        <v/>
      </c>
    </row>
    <row r="49" spans="2:37" ht="16.5" customHeight="1" thickBot="1" x14ac:dyDescent="0.3">
      <c r="B49" s="201" t="s">
        <v>14</v>
      </c>
      <c r="C49" s="205" t="str">
        <f t="array" aca="1" ref="C49" ca="1">INDIRECT("C"&amp;SMALL(IF($D$10:$D$41=$D49,ROW($D$10:$D$41),""),ROW()-47))</f>
        <v>Tereza</v>
      </c>
      <c r="D49" s="203" t="s">
        <v>83</v>
      </c>
      <c r="E49" s="123">
        <f t="array" aca="1" ref="E49" ca="1">N(INDIRECT("E"&amp;SMALL(IF($D$10:$D$41=$D49,ROW($D$10:$D$41),""),ROW()-47)))</f>
        <v>102</v>
      </c>
      <c r="F49" s="211">
        <f t="array" aca="1" ref="F49" ca="1">N(INDIRECT("F"&amp;SMALL(IF($D$10:$D$41=$D49,ROW($D$10:$D$41),""),ROW()-47)))</f>
        <v>158</v>
      </c>
      <c r="G49" s="191">
        <f t="array" aca="1" ref="G49" ca="1">N(INDIRECT("G"&amp;SMALL(IF($D$10:$D$41=$D49,ROW($D$10:$D$41),""),ROW()-47)))</f>
        <v>99</v>
      </c>
      <c r="H49" s="191">
        <f t="array" aca="1" ref="H49" ca="1">N(INDIRECT("H"&amp;SMALL(IF($D$10:$D$41=$D49,ROW($D$10:$D$41),""),ROW()-47)))</f>
        <v>0</v>
      </c>
      <c r="I49" s="191">
        <f t="array" aca="1" ref="I49" ca="1">N(INDIRECT("I"&amp;SMALL(IF($D$10:$D$41=$D49,ROW($D$10:$D$41),""),ROW()-47)))</f>
        <v>0</v>
      </c>
      <c r="J49" s="191">
        <f t="array" aca="1" ref="J49" ca="1">N(INDIRECT("J"&amp;SMALL(IF($D$10:$D$41=$D49,ROW($D$10:$D$41),""),ROW()-47)))</f>
        <v>0</v>
      </c>
      <c r="K49" s="191">
        <f t="array" aca="1" ref="K49" ca="1">N(INDIRECT("K"&amp;SMALL(IF($D$10:$D$41=$D49,ROW($D$10:$D$41),""),ROW()-47)))</f>
        <v>0</v>
      </c>
      <c r="L49" s="191">
        <f t="array" aca="1" ref="L49" ca="1">N(INDIRECT("L"&amp;SMALL(IF($D$10:$D$41=$D49,ROW($D$10:$D$41),""),ROW()-47)))</f>
        <v>0</v>
      </c>
      <c r="M49" s="192">
        <f t="array" aca="1" ref="M49" ca="1">N(INDIRECT("M"&amp;SMALL(IF($D$10:$D$41=$D49,ROW($D$10:$D$41),""),ROW()-47)))</f>
        <v>0</v>
      </c>
      <c r="N49" s="245">
        <f t="shared" ref="N49:N57" ca="1" si="5">SUM(E49:M49)</f>
        <v>359</v>
      </c>
      <c r="O49" s="246">
        <f t="shared" ref="O49:O57" ca="1" si="6">AVERAGEIF(E49:M49,"&lt;&gt;0",E49:M49)</f>
        <v>119.66666666666667</v>
      </c>
      <c r="Q49" s="323" t="str">
        <f>pozvánka_ceny!C46</f>
        <v>Majestat XO Brandy de Jerez Gran Reserva 0,7 l</v>
      </c>
      <c r="R49" s="326"/>
      <c r="S49" s="326"/>
      <c r="T49" s="326"/>
      <c r="U49" s="326"/>
      <c r="V49" s="116"/>
      <c r="AC49" s="193">
        <f t="shared" ref="AC49:AC57" ca="1" si="7">IF(E49=0,"",E49)</f>
        <v>102</v>
      </c>
      <c r="AD49" s="193">
        <f t="shared" ca="1" si="4"/>
        <v>158</v>
      </c>
      <c r="AE49" s="193">
        <f t="shared" ca="1" si="4"/>
        <v>99</v>
      </c>
      <c r="AF49" s="193" t="str">
        <f t="shared" ca="1" si="4"/>
        <v/>
      </c>
      <c r="AG49" s="193" t="str">
        <f t="shared" ca="1" si="4"/>
        <v/>
      </c>
      <c r="AH49" s="193" t="str">
        <f t="shared" ca="1" si="4"/>
        <v/>
      </c>
      <c r="AI49" s="193" t="str">
        <f t="shared" ca="1" si="4"/>
        <v/>
      </c>
      <c r="AJ49" s="193" t="str">
        <f t="shared" ca="1" si="4"/>
        <v/>
      </c>
      <c r="AK49" s="193" t="str">
        <f t="shared" ca="1" si="4"/>
        <v/>
      </c>
    </row>
    <row r="50" spans="2:37" ht="16.5" customHeight="1" thickBot="1" x14ac:dyDescent="0.3">
      <c r="B50" s="201" t="s">
        <v>15</v>
      </c>
      <c r="C50" s="205">
        <f t="array" aca="1" ref="C50" ca="1">INDIRECT("C"&amp;SMALL(IF($D$10:$D$41=$D50,ROW($D$10:$D$41),""),ROW()-47))</f>
        <v>0</v>
      </c>
      <c r="D50" s="203"/>
      <c r="E50" s="123">
        <f t="array" aca="1" ref="E50" ca="1">N(INDIRECT("E"&amp;SMALL(IF($D$10:$D$41=$D50,ROW($D$10:$D$41),""),ROW()-47)))</f>
        <v>0</v>
      </c>
      <c r="F50" s="211">
        <f t="array" aca="1" ref="F50" ca="1">N(INDIRECT("F"&amp;SMALL(IF($D$10:$D$41=$D50,ROW($D$10:$D$41),""),ROW()-47)))</f>
        <v>0</v>
      </c>
      <c r="G50" s="191">
        <f t="array" aca="1" ref="G50" ca="1">N(INDIRECT("G"&amp;SMALL(IF($D$10:$D$41=$D50,ROW($D$10:$D$41),""),ROW()-47)))</f>
        <v>0</v>
      </c>
      <c r="H50" s="191">
        <f t="array" aca="1" ref="H50" ca="1">N(INDIRECT("H"&amp;SMALL(IF($D$10:$D$41=$D50,ROW($D$10:$D$41),""),ROW()-47)))</f>
        <v>0</v>
      </c>
      <c r="I50" s="191">
        <f t="array" aca="1" ref="I50" ca="1">N(INDIRECT("I"&amp;SMALL(IF($D$10:$D$41=$D50,ROW($D$10:$D$41),""),ROW()-47)))</f>
        <v>0</v>
      </c>
      <c r="J50" s="191">
        <f t="array" aca="1" ref="J50" ca="1">N(INDIRECT("J"&amp;SMALL(IF($D$10:$D$41=$D50,ROW($D$10:$D$41),""),ROW()-47)))</f>
        <v>0</v>
      </c>
      <c r="K50" s="191">
        <f t="array" aca="1" ref="K50" ca="1">N(INDIRECT("K"&amp;SMALL(IF($D$10:$D$41=$D50,ROW($D$10:$D$41),""),ROW()-47)))</f>
        <v>0</v>
      </c>
      <c r="L50" s="191">
        <f t="array" aca="1" ref="L50" ca="1">N(INDIRECT("L"&amp;SMALL(IF($D$10:$D$41=$D50,ROW($D$10:$D$41),""),ROW()-47)))</f>
        <v>0</v>
      </c>
      <c r="M50" s="192">
        <f t="array" aca="1" ref="M50" ca="1">N(INDIRECT("M"&amp;SMALL(IF($D$10:$D$41=$D50,ROW($D$10:$D$41),""),ROW()-47)))</f>
        <v>0</v>
      </c>
      <c r="N50" s="245">
        <f t="shared" ca="1" si="5"/>
        <v>0</v>
      </c>
      <c r="O50" s="246" t="e">
        <f t="shared" ca="1" si="6"/>
        <v>#DIV/0!</v>
      </c>
      <c r="Q50" s="323" t="str">
        <f>pozvánka_ceny!C47</f>
        <v>Baileys 0,7 l</v>
      </c>
      <c r="R50" s="326"/>
      <c r="S50" s="326"/>
      <c r="T50" s="326"/>
      <c r="U50" s="326"/>
      <c r="V50" s="116"/>
      <c r="AC50" s="193" t="str">
        <f t="shared" ca="1" si="7"/>
        <v/>
      </c>
      <c r="AD50" s="193" t="str">
        <f t="shared" ca="1" si="4"/>
        <v/>
      </c>
      <c r="AE50" s="193" t="str">
        <f t="shared" ca="1" si="4"/>
        <v/>
      </c>
      <c r="AF50" s="193" t="str">
        <f t="shared" ca="1" si="4"/>
        <v/>
      </c>
      <c r="AG50" s="193" t="str">
        <f t="shared" ca="1" si="4"/>
        <v/>
      </c>
      <c r="AH50" s="193" t="str">
        <f t="shared" ca="1" si="4"/>
        <v/>
      </c>
      <c r="AI50" s="193" t="str">
        <f t="shared" ca="1" si="4"/>
        <v/>
      </c>
      <c r="AJ50" s="193" t="str">
        <f t="shared" ca="1" si="4"/>
        <v/>
      </c>
      <c r="AK50" s="193" t="str">
        <f t="shared" ca="1" si="4"/>
        <v/>
      </c>
    </row>
    <row r="51" spans="2:37" ht="16.5" customHeight="1" thickBot="1" x14ac:dyDescent="0.3">
      <c r="B51" s="201" t="s">
        <v>16</v>
      </c>
      <c r="C51" s="205">
        <f t="array" aca="1" ref="C51" ca="1">INDIRECT("C"&amp;SMALL(IF($D$10:$D$41=$D51,ROW($D$10:$D$41),""),ROW()-47))</f>
        <v>0</v>
      </c>
      <c r="D51" s="203"/>
      <c r="E51" s="123">
        <f t="array" aca="1" ref="E51" ca="1">N(INDIRECT("E"&amp;SMALL(IF($D$10:$D$41=$D51,ROW($D$10:$D$41),""),ROW()-47)))</f>
        <v>0</v>
      </c>
      <c r="F51" s="211">
        <f t="array" aca="1" ref="F51" ca="1">N(INDIRECT("F"&amp;SMALL(IF($D$10:$D$41=$D51,ROW($D$10:$D$41),""),ROW()-47)))</f>
        <v>0</v>
      </c>
      <c r="G51" s="191">
        <f t="array" aca="1" ref="G51" ca="1">N(INDIRECT("G"&amp;SMALL(IF($D$10:$D$41=$D51,ROW($D$10:$D$41),""),ROW()-47)))</f>
        <v>0</v>
      </c>
      <c r="H51" s="191">
        <f t="array" aca="1" ref="H51" ca="1">N(INDIRECT("H"&amp;SMALL(IF($D$10:$D$41=$D51,ROW($D$10:$D$41),""),ROW()-47)))</f>
        <v>0</v>
      </c>
      <c r="I51" s="191">
        <f t="array" aca="1" ref="I51" ca="1">N(INDIRECT("I"&amp;SMALL(IF($D$10:$D$41=$D51,ROW($D$10:$D$41),""),ROW()-47)))</f>
        <v>0</v>
      </c>
      <c r="J51" s="191">
        <f t="array" aca="1" ref="J51" ca="1">N(INDIRECT("J"&amp;SMALL(IF($D$10:$D$41=$D51,ROW($D$10:$D$41),""),ROW()-47)))</f>
        <v>0</v>
      </c>
      <c r="K51" s="191">
        <f t="array" aca="1" ref="K51" ca="1">N(INDIRECT("K"&amp;SMALL(IF($D$10:$D$41=$D51,ROW($D$10:$D$41),""),ROW()-47)))</f>
        <v>0</v>
      </c>
      <c r="L51" s="191">
        <f t="array" aca="1" ref="L51" ca="1">N(INDIRECT("L"&amp;SMALL(IF($D$10:$D$41=$D51,ROW($D$10:$D$41),""),ROW()-47)))</f>
        <v>0</v>
      </c>
      <c r="M51" s="192">
        <f t="array" aca="1" ref="M51" ca="1">N(INDIRECT("M"&amp;SMALL(IF($D$10:$D$41=$D51,ROW($D$10:$D$41),""),ROW()-47)))</f>
        <v>0</v>
      </c>
      <c r="N51" s="245">
        <f t="shared" ca="1" si="5"/>
        <v>0</v>
      </c>
      <c r="O51" s="246" t="e">
        <f t="shared" ca="1" si="6"/>
        <v>#DIV/0!</v>
      </c>
      <c r="Q51" s="323" t="str">
        <f>pozvánka_ceny!C48</f>
        <v>Becherovka 0,7 l</v>
      </c>
      <c r="R51" s="326"/>
      <c r="S51" s="326"/>
      <c r="T51" s="326"/>
      <c r="U51" s="326"/>
      <c r="V51" s="116"/>
      <c r="AC51" s="193" t="str">
        <f t="shared" ca="1" si="7"/>
        <v/>
      </c>
      <c r="AD51" s="193" t="str">
        <f t="shared" ca="1" si="4"/>
        <v/>
      </c>
      <c r="AE51" s="193" t="str">
        <f t="shared" ca="1" si="4"/>
        <v/>
      </c>
      <c r="AF51" s="193" t="str">
        <f t="shared" ca="1" si="4"/>
        <v/>
      </c>
      <c r="AG51" s="193" t="str">
        <f t="shared" ca="1" si="4"/>
        <v/>
      </c>
      <c r="AH51" s="193" t="str">
        <f t="shared" ca="1" si="4"/>
        <v/>
      </c>
      <c r="AI51" s="193" t="str">
        <f t="shared" ca="1" si="4"/>
        <v/>
      </c>
      <c r="AJ51" s="193" t="str">
        <f t="shared" ca="1" si="4"/>
        <v/>
      </c>
      <c r="AK51" s="193" t="str">
        <f t="shared" ca="1" si="4"/>
        <v/>
      </c>
    </row>
    <row r="52" spans="2:37" ht="16.5" customHeight="1" thickBot="1" x14ac:dyDescent="0.3">
      <c r="B52" s="201" t="s">
        <v>20</v>
      </c>
      <c r="C52" s="205">
        <f t="array" aca="1" ref="C52" ca="1">INDIRECT("C"&amp;SMALL(IF($D$10:$D$41=$D52,ROW($D$10:$D$41),""),ROW()-47))</f>
        <v>0</v>
      </c>
      <c r="D52" s="203"/>
      <c r="E52" s="123">
        <f t="array" aca="1" ref="E52" ca="1">N(INDIRECT("E"&amp;SMALL(IF($D$10:$D$41=$D52,ROW($D$10:$D$41),""),ROW()-47)))</f>
        <v>0</v>
      </c>
      <c r="F52" s="211">
        <f t="array" aca="1" ref="F52" ca="1">N(INDIRECT("F"&amp;SMALL(IF($D$10:$D$41=$D52,ROW($D$10:$D$41),""),ROW()-47)))</f>
        <v>0</v>
      </c>
      <c r="G52" s="191">
        <f t="array" aca="1" ref="G52" ca="1">N(INDIRECT("G"&amp;SMALL(IF($D$10:$D$41=$D52,ROW($D$10:$D$41),""),ROW()-47)))</f>
        <v>0</v>
      </c>
      <c r="H52" s="191">
        <f t="array" aca="1" ref="H52" ca="1">N(INDIRECT("H"&amp;SMALL(IF($D$10:$D$41=$D52,ROW($D$10:$D$41),""),ROW()-47)))</f>
        <v>0</v>
      </c>
      <c r="I52" s="191">
        <f t="array" aca="1" ref="I52" ca="1">N(INDIRECT("I"&amp;SMALL(IF($D$10:$D$41=$D52,ROW($D$10:$D$41),""),ROW()-47)))</f>
        <v>0</v>
      </c>
      <c r="J52" s="191">
        <f t="array" aca="1" ref="J52" ca="1">N(INDIRECT("J"&amp;SMALL(IF($D$10:$D$41=$D52,ROW($D$10:$D$41),""),ROW()-47)))</f>
        <v>0</v>
      </c>
      <c r="K52" s="191">
        <f t="array" aca="1" ref="K52" ca="1">N(INDIRECT("K"&amp;SMALL(IF($D$10:$D$41=$D52,ROW($D$10:$D$41),""),ROW()-47)))</f>
        <v>0</v>
      </c>
      <c r="L52" s="191">
        <f t="array" aca="1" ref="L52" ca="1">N(INDIRECT("L"&amp;SMALL(IF($D$10:$D$41=$D52,ROW($D$10:$D$41),""),ROW()-47)))</f>
        <v>0</v>
      </c>
      <c r="M52" s="192">
        <f t="array" aca="1" ref="M52" ca="1">N(INDIRECT("M"&amp;SMALL(IF($D$10:$D$41=$D52,ROW($D$10:$D$41),""),ROW()-47)))</f>
        <v>0</v>
      </c>
      <c r="N52" s="245">
        <f t="shared" ca="1" si="5"/>
        <v>0</v>
      </c>
      <c r="O52" s="246" t="e">
        <f t="shared" ca="1" si="6"/>
        <v>#DIV/0!</v>
      </c>
      <c r="V52" s="116"/>
      <c r="AC52" s="193" t="str">
        <f t="shared" ca="1" si="7"/>
        <v/>
      </c>
      <c r="AD52" s="193" t="str">
        <f t="shared" ca="1" si="4"/>
        <v/>
      </c>
      <c r="AE52" s="193" t="str">
        <f t="shared" ca="1" si="4"/>
        <v/>
      </c>
      <c r="AF52" s="193" t="str">
        <f t="shared" ca="1" si="4"/>
        <v/>
      </c>
      <c r="AG52" s="193" t="str">
        <f t="shared" ca="1" si="4"/>
        <v/>
      </c>
      <c r="AH52" s="193" t="str">
        <f t="shared" ca="1" si="4"/>
        <v/>
      </c>
      <c r="AI52" s="193" t="str">
        <f t="shared" ca="1" si="4"/>
        <v/>
      </c>
      <c r="AJ52" s="193" t="str">
        <f t="shared" ca="1" si="4"/>
        <v/>
      </c>
      <c r="AK52" s="193" t="str">
        <f t="shared" ca="1" si="4"/>
        <v/>
      </c>
    </row>
    <row r="53" spans="2:37" ht="16.5" customHeight="1" thickBot="1" x14ac:dyDescent="0.3">
      <c r="B53" s="201" t="s">
        <v>22</v>
      </c>
      <c r="C53" s="205">
        <f t="array" aca="1" ref="C53" ca="1">INDIRECT("C"&amp;SMALL(IF($D$10:$D$41=$D53,ROW($D$10:$D$41),""),ROW()-47))</f>
        <v>0</v>
      </c>
      <c r="D53" s="203"/>
      <c r="E53" s="123">
        <f t="array" aca="1" ref="E53" ca="1">N(INDIRECT("E"&amp;SMALL(IF($D$10:$D$41=$D53,ROW($D$10:$D$41),""),ROW()-47)))</f>
        <v>0</v>
      </c>
      <c r="F53" s="211">
        <f t="array" aca="1" ref="F53" ca="1">N(INDIRECT("F"&amp;SMALL(IF($D$10:$D$41=$D53,ROW($D$10:$D$41),""),ROW()-47)))</f>
        <v>0</v>
      </c>
      <c r="G53" s="191">
        <f t="array" aca="1" ref="G53" ca="1">N(INDIRECT("G"&amp;SMALL(IF($D$10:$D$41=$D53,ROW($D$10:$D$41),""),ROW()-47)))</f>
        <v>0</v>
      </c>
      <c r="H53" s="191">
        <f t="array" aca="1" ref="H53" ca="1">N(INDIRECT("H"&amp;SMALL(IF($D$10:$D$41=$D53,ROW($D$10:$D$41),""),ROW()-47)))</f>
        <v>0</v>
      </c>
      <c r="I53" s="191">
        <f t="array" aca="1" ref="I53" ca="1">N(INDIRECT("I"&amp;SMALL(IF($D$10:$D$41=$D53,ROW($D$10:$D$41),""),ROW()-47)))</f>
        <v>0</v>
      </c>
      <c r="J53" s="191">
        <f t="array" aca="1" ref="J53" ca="1">N(INDIRECT("J"&amp;SMALL(IF($D$10:$D$41=$D53,ROW($D$10:$D$41),""),ROW()-47)))</f>
        <v>0</v>
      </c>
      <c r="K53" s="191">
        <f t="array" aca="1" ref="K53" ca="1">N(INDIRECT("K"&amp;SMALL(IF($D$10:$D$41=$D53,ROW($D$10:$D$41),""),ROW()-47)))</f>
        <v>0</v>
      </c>
      <c r="L53" s="191">
        <f t="array" aca="1" ref="L53" ca="1">N(INDIRECT("L"&amp;SMALL(IF($D$10:$D$41=$D53,ROW($D$10:$D$41),""),ROW()-47)))</f>
        <v>0</v>
      </c>
      <c r="M53" s="192">
        <f t="array" aca="1" ref="M53" ca="1">N(INDIRECT("M"&amp;SMALL(IF($D$10:$D$41=$D53,ROW($D$10:$D$41),""),ROW()-47)))</f>
        <v>0</v>
      </c>
      <c r="N53" s="245">
        <f t="shared" ca="1" si="5"/>
        <v>0</v>
      </c>
      <c r="O53" s="246" t="e">
        <f t="shared" ca="1" si="6"/>
        <v>#DIV/0!</v>
      </c>
      <c r="V53" s="116"/>
      <c r="AC53" s="193" t="str">
        <f t="shared" ca="1" si="7"/>
        <v/>
      </c>
      <c r="AD53" s="193" t="str">
        <f t="shared" ca="1" si="4"/>
        <v/>
      </c>
      <c r="AE53" s="193" t="str">
        <f t="shared" ca="1" si="4"/>
        <v/>
      </c>
      <c r="AF53" s="193" t="str">
        <f t="shared" ca="1" si="4"/>
        <v/>
      </c>
      <c r="AG53" s="193" t="str">
        <f t="shared" ca="1" si="4"/>
        <v/>
      </c>
      <c r="AH53" s="193" t="str">
        <f t="shared" ca="1" si="4"/>
        <v/>
      </c>
      <c r="AI53" s="193" t="str">
        <f t="shared" ca="1" si="4"/>
        <v/>
      </c>
      <c r="AJ53" s="193" t="str">
        <f t="shared" ca="1" si="4"/>
        <v/>
      </c>
      <c r="AK53" s="193" t="str">
        <f t="shared" ca="1" si="4"/>
        <v/>
      </c>
    </row>
    <row r="54" spans="2:37" ht="16.5" customHeight="1" thickBot="1" x14ac:dyDescent="0.3">
      <c r="B54" s="201" t="s">
        <v>23</v>
      </c>
      <c r="C54" s="205">
        <f t="array" aca="1" ref="C54" ca="1">INDIRECT("C"&amp;SMALL(IF($D$10:$D$41=$D54,ROW($D$10:$D$41),""),ROW()-47))</f>
        <v>0</v>
      </c>
      <c r="D54" s="203"/>
      <c r="E54" s="123">
        <f t="array" aca="1" ref="E54" ca="1">N(INDIRECT("E"&amp;SMALL(IF($D$10:$D$41=$D54,ROW($D$10:$D$41),""),ROW()-47)))</f>
        <v>0</v>
      </c>
      <c r="F54" s="211">
        <f t="array" aca="1" ref="F54" ca="1">N(INDIRECT("F"&amp;SMALL(IF($D$10:$D$41=$D54,ROW($D$10:$D$41),""),ROW()-47)))</f>
        <v>0</v>
      </c>
      <c r="G54" s="191">
        <f t="array" aca="1" ref="G54" ca="1">N(INDIRECT("G"&amp;SMALL(IF($D$10:$D$41=$D54,ROW($D$10:$D$41),""),ROW()-47)))</f>
        <v>0</v>
      </c>
      <c r="H54" s="191">
        <f t="array" aca="1" ref="H54" ca="1">N(INDIRECT("H"&amp;SMALL(IF($D$10:$D$41=$D54,ROW($D$10:$D$41),""),ROW()-47)))</f>
        <v>0</v>
      </c>
      <c r="I54" s="191">
        <f t="array" aca="1" ref="I54" ca="1">N(INDIRECT("I"&amp;SMALL(IF($D$10:$D$41=$D54,ROW($D$10:$D$41),""),ROW()-47)))</f>
        <v>0</v>
      </c>
      <c r="J54" s="191">
        <f t="array" aca="1" ref="J54" ca="1">N(INDIRECT("J"&amp;SMALL(IF($D$10:$D$41=$D54,ROW($D$10:$D$41),""),ROW()-47)))</f>
        <v>0</v>
      </c>
      <c r="K54" s="191">
        <f t="array" aca="1" ref="K54" ca="1">N(INDIRECT("K"&amp;SMALL(IF($D$10:$D$41=$D54,ROW($D$10:$D$41),""),ROW()-47)))</f>
        <v>0</v>
      </c>
      <c r="L54" s="191">
        <f t="array" aca="1" ref="L54" ca="1">N(INDIRECT("L"&amp;SMALL(IF($D$10:$D$41=$D54,ROW($D$10:$D$41),""),ROW()-47)))</f>
        <v>0</v>
      </c>
      <c r="M54" s="192">
        <f t="array" aca="1" ref="M54" ca="1">N(INDIRECT("M"&amp;SMALL(IF($D$10:$D$41=$D54,ROW($D$10:$D$41),""),ROW()-47)))</f>
        <v>0</v>
      </c>
      <c r="N54" s="245">
        <f t="shared" ca="1" si="5"/>
        <v>0</v>
      </c>
      <c r="O54" s="246" t="e">
        <f t="shared" ca="1" si="6"/>
        <v>#DIV/0!</v>
      </c>
      <c r="V54" s="116"/>
      <c r="AC54" s="193" t="str">
        <f t="shared" ca="1" si="7"/>
        <v/>
      </c>
      <c r="AD54" s="193" t="str">
        <f t="shared" ca="1" si="4"/>
        <v/>
      </c>
      <c r="AE54" s="193" t="str">
        <f t="shared" ca="1" si="4"/>
        <v/>
      </c>
      <c r="AF54" s="193" t="str">
        <f t="shared" ca="1" si="4"/>
        <v/>
      </c>
      <c r="AG54" s="193" t="str">
        <f t="shared" ca="1" si="4"/>
        <v/>
      </c>
      <c r="AH54" s="193" t="str">
        <f t="shared" ca="1" si="4"/>
        <v/>
      </c>
      <c r="AI54" s="193" t="str">
        <f t="shared" ca="1" si="4"/>
        <v/>
      </c>
      <c r="AJ54" s="193" t="str">
        <f t="shared" ca="1" si="4"/>
        <v/>
      </c>
      <c r="AK54" s="193" t="str">
        <f t="shared" ca="1" si="4"/>
        <v/>
      </c>
    </row>
    <row r="55" spans="2:37" ht="16.5" customHeight="1" thickBot="1" x14ac:dyDescent="0.3">
      <c r="B55" s="201" t="s">
        <v>25</v>
      </c>
      <c r="C55" s="205">
        <f t="array" aca="1" ref="C55" ca="1">INDIRECT("C"&amp;SMALL(IF($D$10:$D$41=$D55,ROW($D$10:$D$41),""),ROW()-47))</f>
        <v>0</v>
      </c>
      <c r="D55" s="203"/>
      <c r="E55" s="123">
        <f t="array" aca="1" ref="E55" ca="1">N(INDIRECT("E"&amp;SMALL(IF($D$10:$D$41=$D55,ROW($D$10:$D$41),""),ROW()-47)))</f>
        <v>0</v>
      </c>
      <c r="F55" s="211">
        <f t="array" aca="1" ref="F55" ca="1">N(INDIRECT("F"&amp;SMALL(IF($D$10:$D$41=$D55,ROW($D$10:$D$41),""),ROW()-47)))</f>
        <v>0</v>
      </c>
      <c r="G55" s="191">
        <f t="array" aca="1" ref="G55" ca="1">N(INDIRECT("G"&amp;SMALL(IF($D$10:$D$41=$D55,ROW($D$10:$D$41),""),ROW()-47)))</f>
        <v>0</v>
      </c>
      <c r="H55" s="191">
        <f t="array" aca="1" ref="H55" ca="1">N(INDIRECT("H"&amp;SMALL(IF($D$10:$D$41=$D55,ROW($D$10:$D$41),""),ROW()-47)))</f>
        <v>0</v>
      </c>
      <c r="I55" s="191">
        <f t="array" aca="1" ref="I55" ca="1">N(INDIRECT("I"&amp;SMALL(IF($D$10:$D$41=$D55,ROW($D$10:$D$41),""),ROW()-47)))</f>
        <v>0</v>
      </c>
      <c r="J55" s="191">
        <f t="array" aca="1" ref="J55" ca="1">N(INDIRECT("J"&amp;SMALL(IF($D$10:$D$41=$D55,ROW($D$10:$D$41),""),ROW()-47)))</f>
        <v>0</v>
      </c>
      <c r="K55" s="191">
        <f t="array" aca="1" ref="K55" ca="1">N(INDIRECT("K"&amp;SMALL(IF($D$10:$D$41=$D55,ROW($D$10:$D$41),""),ROW()-47)))</f>
        <v>0</v>
      </c>
      <c r="L55" s="191">
        <f t="array" aca="1" ref="L55" ca="1">N(INDIRECT("L"&amp;SMALL(IF($D$10:$D$41=$D55,ROW($D$10:$D$41),""),ROW()-47)))</f>
        <v>0</v>
      </c>
      <c r="M55" s="192">
        <f t="array" aca="1" ref="M55" ca="1">N(INDIRECT("M"&amp;SMALL(IF($D$10:$D$41=$D55,ROW($D$10:$D$41),""),ROW()-47)))</f>
        <v>0</v>
      </c>
      <c r="N55" s="245">
        <f t="shared" ca="1" si="5"/>
        <v>0</v>
      </c>
      <c r="O55" s="246" t="e">
        <f t="shared" ca="1" si="6"/>
        <v>#DIV/0!</v>
      </c>
      <c r="V55" s="116"/>
      <c r="AC55" s="193" t="str">
        <f t="shared" ca="1" si="7"/>
        <v/>
      </c>
      <c r="AD55" s="193" t="str">
        <f t="shared" ca="1" si="4"/>
        <v/>
      </c>
      <c r="AE55" s="193" t="str">
        <f t="shared" ca="1" si="4"/>
        <v/>
      </c>
      <c r="AF55" s="193" t="str">
        <f t="shared" ca="1" si="4"/>
        <v/>
      </c>
      <c r="AG55" s="193" t="str">
        <f t="shared" ca="1" si="4"/>
        <v/>
      </c>
      <c r="AH55" s="193" t="str">
        <f t="shared" ca="1" si="4"/>
        <v/>
      </c>
      <c r="AI55" s="193" t="str">
        <f t="shared" ca="1" si="4"/>
        <v/>
      </c>
      <c r="AJ55" s="193" t="str">
        <f t="shared" ca="1" si="4"/>
        <v/>
      </c>
      <c r="AK55" s="193" t="str">
        <f t="shared" ca="1" si="4"/>
        <v/>
      </c>
    </row>
    <row r="56" spans="2:37" ht="16.5" customHeight="1" thickBot="1" x14ac:dyDescent="0.3">
      <c r="B56" s="201" t="s">
        <v>26</v>
      </c>
      <c r="C56" s="205">
        <f t="array" aca="1" ref="C56" ca="1">INDIRECT("C"&amp;SMALL(IF($D$10:$D$41=$D56,ROW($D$10:$D$41),""),ROW()-47))</f>
        <v>0</v>
      </c>
      <c r="D56" s="203"/>
      <c r="E56" s="123">
        <f t="array" aca="1" ref="E56" ca="1">N(INDIRECT("E"&amp;SMALL(IF($D$10:$D$41=$D56,ROW($D$10:$D$41),""),ROW()-47)))</f>
        <v>0</v>
      </c>
      <c r="F56" s="211">
        <f t="array" aca="1" ref="F56" ca="1">N(INDIRECT("F"&amp;SMALL(IF($D$10:$D$41=$D56,ROW($D$10:$D$41),""),ROW()-47)))</f>
        <v>0</v>
      </c>
      <c r="G56" s="191">
        <f t="array" aca="1" ref="G56" ca="1">N(INDIRECT("G"&amp;SMALL(IF($D$10:$D$41=$D56,ROW($D$10:$D$41),""),ROW()-47)))</f>
        <v>0</v>
      </c>
      <c r="H56" s="191">
        <f t="array" aca="1" ref="H56" ca="1">N(INDIRECT("H"&amp;SMALL(IF($D$10:$D$41=$D56,ROW($D$10:$D$41),""),ROW()-47)))</f>
        <v>0</v>
      </c>
      <c r="I56" s="191">
        <f t="array" aca="1" ref="I56" ca="1">N(INDIRECT("I"&amp;SMALL(IF($D$10:$D$41=$D56,ROW($D$10:$D$41),""),ROW()-47)))</f>
        <v>0</v>
      </c>
      <c r="J56" s="191">
        <f t="array" aca="1" ref="J56" ca="1">N(INDIRECT("J"&amp;SMALL(IF($D$10:$D$41=$D56,ROW($D$10:$D$41),""),ROW()-47)))</f>
        <v>0</v>
      </c>
      <c r="K56" s="191">
        <f t="array" aca="1" ref="K56" ca="1">N(INDIRECT("K"&amp;SMALL(IF($D$10:$D$41=$D56,ROW($D$10:$D$41),""),ROW()-47)))</f>
        <v>0</v>
      </c>
      <c r="L56" s="191">
        <f t="array" aca="1" ref="L56" ca="1">N(INDIRECT("L"&amp;SMALL(IF($D$10:$D$41=$D56,ROW($D$10:$D$41),""),ROW()-47)))</f>
        <v>0</v>
      </c>
      <c r="M56" s="192">
        <f t="array" aca="1" ref="M56" ca="1">N(INDIRECT("M"&amp;SMALL(IF($D$10:$D$41=$D56,ROW($D$10:$D$41),""),ROW()-47)))</f>
        <v>0</v>
      </c>
      <c r="N56" s="245">
        <f t="shared" ca="1" si="5"/>
        <v>0</v>
      </c>
      <c r="O56" s="246" t="e">
        <f t="shared" ca="1" si="6"/>
        <v>#DIV/0!</v>
      </c>
      <c r="V56" s="116"/>
      <c r="AC56" s="193" t="str">
        <f t="shared" ca="1" si="7"/>
        <v/>
      </c>
      <c r="AD56" s="193" t="str">
        <f t="shared" ca="1" si="4"/>
        <v/>
      </c>
      <c r="AE56" s="193" t="str">
        <f t="shared" ca="1" si="4"/>
        <v/>
      </c>
      <c r="AF56" s="193" t="str">
        <f t="shared" ca="1" si="4"/>
        <v/>
      </c>
      <c r="AG56" s="193" t="str">
        <f t="shared" ca="1" si="4"/>
        <v/>
      </c>
      <c r="AH56" s="193" t="str">
        <f t="shared" ca="1" si="4"/>
        <v/>
      </c>
      <c r="AI56" s="193" t="str">
        <f t="shared" ca="1" si="4"/>
        <v/>
      </c>
      <c r="AJ56" s="193" t="str">
        <f t="shared" ca="1" si="4"/>
        <v/>
      </c>
      <c r="AK56" s="193" t="str">
        <f t="shared" ca="1" si="4"/>
        <v/>
      </c>
    </row>
    <row r="57" spans="2:37" ht="16.5" customHeight="1" thickBot="1" x14ac:dyDescent="0.3">
      <c r="B57" s="202" t="s">
        <v>27</v>
      </c>
      <c r="C57" s="206">
        <f t="array" aca="1" ref="C57" ca="1">INDIRECT("C"&amp;SMALL(IF($D$10:$D$41=$D57,ROW($D$10:$D$41),""),ROW()-47))</f>
        <v>0</v>
      </c>
      <c r="D57" s="203"/>
      <c r="E57" s="124">
        <f t="array" aca="1" ref="E57" ca="1">N(INDIRECT("E"&amp;SMALL(IF($D$10:$D$41=$D57,ROW($D$10:$D$41),""),ROW()-47)))</f>
        <v>0</v>
      </c>
      <c r="F57" s="212">
        <f t="array" aca="1" ref="F57" ca="1">N(INDIRECT("F"&amp;SMALL(IF($D$10:$D$41=$D57,ROW($D$10:$D$41),""),ROW()-47)))</f>
        <v>0</v>
      </c>
      <c r="G57" s="213">
        <f t="array" aca="1" ref="G57" ca="1">N(INDIRECT("G"&amp;SMALL(IF($D$10:$D$41=$D57,ROW($D$10:$D$41),""),ROW()-47)))</f>
        <v>0</v>
      </c>
      <c r="H57" s="213">
        <f t="array" aca="1" ref="H57" ca="1">N(INDIRECT("H"&amp;SMALL(IF($D$10:$D$41=$D57,ROW($D$10:$D$41),""),ROW()-47)))</f>
        <v>0</v>
      </c>
      <c r="I57" s="213">
        <f t="array" aca="1" ref="I57" ca="1">N(INDIRECT("I"&amp;SMALL(IF($D$10:$D$41=$D57,ROW($D$10:$D$41),""),ROW()-47)))</f>
        <v>0</v>
      </c>
      <c r="J57" s="213">
        <f t="array" aca="1" ref="J57" ca="1">N(INDIRECT("J"&amp;SMALL(IF($D$10:$D$41=$D57,ROW($D$10:$D$41),""),ROW()-47)))</f>
        <v>0</v>
      </c>
      <c r="K57" s="213">
        <f t="array" aca="1" ref="K57" ca="1">N(INDIRECT("K"&amp;SMALL(IF($D$10:$D$41=$D57,ROW($D$10:$D$41),""),ROW()-47)))</f>
        <v>0</v>
      </c>
      <c r="L57" s="213">
        <f t="array" aca="1" ref="L57" ca="1">N(INDIRECT("L"&amp;SMALL(IF($D$10:$D$41=$D57,ROW($D$10:$D$41),""),ROW()-47)))</f>
        <v>0</v>
      </c>
      <c r="M57" s="214">
        <f t="array" aca="1" ref="M57" ca="1">N(INDIRECT("M"&amp;SMALL(IF($D$10:$D$41=$D57,ROW($D$10:$D$41),""),ROW()-47)))</f>
        <v>0</v>
      </c>
      <c r="N57" s="245">
        <f t="shared" ca="1" si="5"/>
        <v>0</v>
      </c>
      <c r="O57" s="246" t="e">
        <f t="shared" ca="1" si="6"/>
        <v>#DIV/0!</v>
      </c>
      <c r="V57" s="116"/>
      <c r="AC57" s="193" t="str">
        <f t="shared" ca="1" si="7"/>
        <v/>
      </c>
      <c r="AD57" s="193" t="str">
        <f t="shared" ca="1" si="4"/>
        <v/>
      </c>
      <c r="AE57" s="193" t="str">
        <f t="shared" ca="1" si="4"/>
        <v/>
      </c>
      <c r="AF57" s="193" t="str">
        <f t="shared" ca="1" si="4"/>
        <v/>
      </c>
      <c r="AG57" s="193" t="str">
        <f t="shared" ca="1" si="4"/>
        <v/>
      </c>
      <c r="AH57" s="193" t="str">
        <f t="shared" ca="1" si="4"/>
        <v/>
      </c>
      <c r="AI57" s="193" t="str">
        <f t="shared" ca="1" si="4"/>
        <v/>
      </c>
      <c r="AJ57" s="193" t="str">
        <f t="shared" ca="1" si="4"/>
        <v/>
      </c>
      <c r="AK57" s="193" t="str">
        <f t="shared" ca="1" si="4"/>
        <v/>
      </c>
    </row>
    <row r="58" spans="2:37" ht="16.5" customHeight="1" x14ac:dyDescent="0.25">
      <c r="B58" s="340" t="s">
        <v>158</v>
      </c>
      <c r="C58" s="344"/>
      <c r="D58" s="162"/>
      <c r="E58" s="196">
        <f t="shared" ref="E58:N58" ca="1" si="8">SUM(E48:E57)</f>
        <v>201</v>
      </c>
      <c r="F58" s="197">
        <f t="shared" ca="1" si="8"/>
        <v>316</v>
      </c>
      <c r="G58" s="197">
        <f t="shared" ca="1" si="8"/>
        <v>241</v>
      </c>
      <c r="H58" s="197">
        <f t="shared" ca="1" si="8"/>
        <v>0</v>
      </c>
      <c r="I58" s="197">
        <f t="shared" ca="1" si="8"/>
        <v>0</v>
      </c>
      <c r="J58" s="197">
        <f t="shared" ca="1" si="8"/>
        <v>0</v>
      </c>
      <c r="K58" s="197">
        <f t="shared" ca="1" si="8"/>
        <v>0</v>
      </c>
      <c r="L58" s="197">
        <f t="shared" ca="1" si="8"/>
        <v>0</v>
      </c>
      <c r="M58" s="198">
        <f t="shared" ca="1" si="8"/>
        <v>0</v>
      </c>
      <c r="N58" s="173">
        <f t="shared" ca="1" si="8"/>
        <v>758</v>
      </c>
      <c r="O58" s="165"/>
      <c r="V58" s="116"/>
    </row>
    <row r="59" spans="2:37" ht="16.5" customHeight="1" thickBot="1" x14ac:dyDescent="0.3">
      <c r="B59" s="342" t="s">
        <v>157</v>
      </c>
      <c r="C59" s="343"/>
      <c r="D59" s="166"/>
      <c r="E59" s="171">
        <f t="shared" ref="E59:M59" ca="1" si="9">AVERAGEIF(E48:E57,"&lt;&gt;0",E48:E57)</f>
        <v>100.5</v>
      </c>
      <c r="F59" s="167">
        <f t="shared" ca="1" si="9"/>
        <v>158</v>
      </c>
      <c r="G59" s="167">
        <f t="shared" ca="1" si="9"/>
        <v>120.5</v>
      </c>
      <c r="H59" s="167" t="e">
        <f t="shared" ca="1" si="9"/>
        <v>#DIV/0!</v>
      </c>
      <c r="I59" s="167" t="e">
        <f t="shared" ca="1" si="9"/>
        <v>#DIV/0!</v>
      </c>
      <c r="J59" s="167" t="e">
        <f t="shared" ca="1" si="9"/>
        <v>#DIV/0!</v>
      </c>
      <c r="K59" s="167" t="e">
        <f t="shared" ca="1" si="9"/>
        <v>#DIV/0!</v>
      </c>
      <c r="L59" s="167" t="e">
        <f t="shared" ca="1" si="9"/>
        <v>#DIV/0!</v>
      </c>
      <c r="M59" s="168" t="e">
        <f t="shared" ca="1" si="9"/>
        <v>#DIV/0!</v>
      </c>
      <c r="N59" s="169"/>
      <c r="O59" s="186">
        <f ca="1">IF(N58="","",AVERAGEIF(E48:M57,"&lt;&gt;0",E48:M57))</f>
        <v>126.33333333333333</v>
      </c>
      <c r="V59" s="116"/>
    </row>
    <row r="60" spans="2:37" x14ac:dyDescent="0.25">
      <c r="V60" s="116"/>
    </row>
    <row r="61" spans="2:37" ht="16.5" thickBot="1" x14ac:dyDescent="0.3">
      <c r="V61" s="116"/>
    </row>
    <row r="62" spans="2:37" ht="22.5" customHeight="1" thickTop="1" thickBot="1" x14ac:dyDescent="0.3">
      <c r="B62" s="334" t="s">
        <v>164</v>
      </c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6"/>
      <c r="Q62" s="324" t="s">
        <v>131</v>
      </c>
      <c r="R62" s="324"/>
      <c r="S62" s="324"/>
      <c r="T62" s="324"/>
      <c r="U62" s="324"/>
      <c r="V62" s="116"/>
    </row>
    <row r="63" spans="2:37" ht="22.5" customHeight="1" thickTop="1" thickBot="1" x14ac:dyDescent="0.3">
      <c r="B63" s="72" t="s">
        <v>87</v>
      </c>
      <c r="C63" s="204" t="s">
        <v>70</v>
      </c>
      <c r="D63" s="98" t="s">
        <v>82</v>
      </c>
      <c r="E63" s="99" t="s">
        <v>64</v>
      </c>
      <c r="F63" s="100" t="s">
        <v>65</v>
      </c>
      <c r="G63" s="100" t="s">
        <v>66</v>
      </c>
      <c r="H63" s="100" t="s">
        <v>67</v>
      </c>
      <c r="I63" s="100" t="s">
        <v>68</v>
      </c>
      <c r="J63" s="148" t="s">
        <v>69</v>
      </c>
      <c r="K63" s="148" t="s">
        <v>152</v>
      </c>
      <c r="L63" s="148" t="s">
        <v>153</v>
      </c>
      <c r="M63" s="149" t="s">
        <v>156</v>
      </c>
      <c r="N63" s="243" t="s">
        <v>71</v>
      </c>
      <c r="O63" s="244" t="s">
        <v>72</v>
      </c>
      <c r="Q63" s="324"/>
      <c r="R63" s="324"/>
      <c r="S63" s="324"/>
      <c r="T63" s="324"/>
      <c r="U63" s="324"/>
      <c r="V63" s="116"/>
    </row>
    <row r="64" spans="2:37" ht="16.5" customHeight="1" thickBot="1" x14ac:dyDescent="0.3">
      <c r="B64" s="200" t="s">
        <v>13</v>
      </c>
      <c r="C64" s="199" t="str">
        <f t="array" aca="1" ref="C64" ca="1">INDIRECT("C"&amp;SMALL(IF($D$10:$D$41=$D64,ROW($D$10:$D$41),""),ROW()-63))</f>
        <v>Petr</v>
      </c>
      <c r="D64" s="207" t="s">
        <v>104</v>
      </c>
      <c r="E64" s="102">
        <f t="array" aca="1" ref="E64" ca="1">N(INDIRECT("E"&amp;SMALL(IF($D$10:$D$41=$D64,ROW($D$10:$D$41),""),ROW()-63)))</f>
        <v>101</v>
      </c>
      <c r="F64" s="103">
        <f t="array" aca="1" ref="F64" ca="1">N(INDIRECT("F"&amp;SMALL(IF($D$10:$D$41=$D64,ROW($D$10:$D$41),""),ROW()-63)))</f>
        <v>178</v>
      </c>
      <c r="G64" s="103">
        <f t="array" aca="1" ref="G64" ca="1">N(INDIRECT("G"&amp;SMALL(IF($D$10:$D$41=$D64,ROW($D$10:$D$41),""),ROW()-63)))</f>
        <v>189</v>
      </c>
      <c r="H64" s="103">
        <f t="array" aca="1" ref="H64" ca="1">N(INDIRECT("H"&amp;SMALL(IF($D$10:$D$41=$D64,ROW($D$10:$D$41),""),ROW()-63)))</f>
        <v>0</v>
      </c>
      <c r="I64" s="103">
        <f t="array" aca="1" ref="I64" ca="1">N(INDIRECT("I"&amp;SMALL(IF($D$10:$D$41=$D64,ROW($D$10:$D$41),""),ROW()-63)))</f>
        <v>0</v>
      </c>
      <c r="J64" s="103">
        <f t="array" aca="1" ref="J64" ca="1">N(INDIRECT("J"&amp;SMALL(IF($D$10:$D$41=$D64,ROW($D$10:$D$41),""),ROW()-63)))</f>
        <v>0</v>
      </c>
      <c r="K64" s="103">
        <f t="array" aca="1" ref="K64" ca="1">N(INDIRECT("K"&amp;SMALL(IF($D$10:$D$41=$D64,ROW($D$10:$D$41),""),ROW()-63)))</f>
        <v>0</v>
      </c>
      <c r="L64" s="103">
        <f t="array" aca="1" ref="L64" ca="1">N(INDIRECT("L"&amp;SMALL(IF($D$10:$D$41=$D64,ROW($D$10:$D$41),""),ROW()-63)))</f>
        <v>0</v>
      </c>
      <c r="M64" s="104">
        <f t="array" aca="1" ref="M64" ca="1">N(INDIRECT("M"&amp;SMALL(IF($D$10:$D$41=$D64,ROW($D$10:$D$41),""),ROW()-63)))</f>
        <v>0</v>
      </c>
      <c r="N64" s="247">
        <f ca="1">SUM(E64:M64)</f>
        <v>468</v>
      </c>
      <c r="O64" s="246">
        <f ca="1">AVERAGEIF(E64:M64,"&lt;&gt;0",E64:M64)</f>
        <v>156</v>
      </c>
      <c r="Q64" s="323" t="str">
        <f>pozvánka_ceny!C51</f>
        <v>Jack Daniel's Honey 1 l</v>
      </c>
      <c r="R64" s="323"/>
      <c r="S64" s="323"/>
      <c r="T64" s="323"/>
      <c r="U64" s="323"/>
      <c r="V64" s="116"/>
      <c r="AC64" s="193">
        <f ca="1">IF(E64=0,"",E64)</f>
        <v>101</v>
      </c>
      <c r="AD64" s="193">
        <f t="shared" ref="AD64:AK75" ca="1" si="10">IF(F64=0,"",F64)</f>
        <v>178</v>
      </c>
      <c r="AE64" s="193">
        <f t="shared" ca="1" si="10"/>
        <v>189</v>
      </c>
      <c r="AF64" s="193" t="str">
        <f t="shared" ca="1" si="10"/>
        <v/>
      </c>
      <c r="AG64" s="193" t="str">
        <f t="shared" ca="1" si="10"/>
        <v/>
      </c>
      <c r="AH64" s="193" t="str">
        <f t="shared" ca="1" si="10"/>
        <v/>
      </c>
      <c r="AI64" s="193" t="str">
        <f t="shared" ca="1" si="10"/>
        <v/>
      </c>
      <c r="AJ64" s="193" t="str">
        <f t="shared" ca="1" si="10"/>
        <v/>
      </c>
      <c r="AK64" s="193" t="str">
        <f t="shared" ca="1" si="10"/>
        <v/>
      </c>
    </row>
    <row r="65" spans="2:37" ht="16.5" customHeight="1" thickBot="1" x14ac:dyDescent="0.3">
      <c r="B65" s="201" t="s">
        <v>14</v>
      </c>
      <c r="C65" s="205">
        <f t="array" aca="1" ref="C65" ca="1">INDIRECT("C"&amp;SMALL(IF($D$10:$D$41=$D65,ROW($D$10:$D$41),""),ROW()-63))</f>
        <v>0</v>
      </c>
      <c r="D65" s="208"/>
      <c r="E65" s="102">
        <f t="array" aca="1" ref="E65" ca="1">N(INDIRECT("E"&amp;SMALL(IF($D$10:$D$41=$D65,ROW($D$10:$D$41),""),ROW()-63)))</f>
        <v>0</v>
      </c>
      <c r="F65" s="103">
        <f t="array" aca="1" ref="F65" ca="1">N(INDIRECT("F"&amp;SMALL(IF($D$10:$D$41=$D65,ROW($D$10:$D$41),""),ROW()-63)))</f>
        <v>0</v>
      </c>
      <c r="G65" s="103">
        <f t="array" aca="1" ref="G65" ca="1">N(INDIRECT("G"&amp;SMALL(IF($D$10:$D$41=$D65,ROW($D$10:$D$41),""),ROW()-63)))</f>
        <v>0</v>
      </c>
      <c r="H65" s="103">
        <f t="array" aca="1" ref="H65" ca="1">N(INDIRECT("H"&amp;SMALL(IF($D$10:$D$41=$D65,ROW($D$10:$D$41),""),ROW()-63)))</f>
        <v>0</v>
      </c>
      <c r="I65" s="103">
        <f t="array" aca="1" ref="I65" ca="1">N(INDIRECT("I"&amp;SMALL(IF($D$10:$D$41=$D65,ROW($D$10:$D$41),""),ROW()-63)))</f>
        <v>0</v>
      </c>
      <c r="J65" s="103">
        <f t="array" aca="1" ref="J65" ca="1">N(INDIRECT("J"&amp;SMALL(IF($D$10:$D$41=$D65,ROW($D$10:$D$41),""),ROW()-63)))</f>
        <v>0</v>
      </c>
      <c r="K65" s="103">
        <f t="array" aca="1" ref="K65" ca="1">N(INDIRECT("K"&amp;SMALL(IF($D$10:$D$41=$D65,ROW($D$10:$D$41),""),ROW()-63)))</f>
        <v>0</v>
      </c>
      <c r="L65" s="103">
        <f t="array" aca="1" ref="L65" ca="1">N(INDIRECT("L"&amp;SMALL(IF($D$10:$D$41=$D65,ROW($D$10:$D$41),""),ROW()-63)))</f>
        <v>0</v>
      </c>
      <c r="M65" s="104">
        <f t="array" aca="1" ref="M65" ca="1">N(INDIRECT("M"&amp;SMALL(IF($D$10:$D$41=$D65,ROW($D$10:$D$41),""),ROW()-63)))</f>
        <v>0</v>
      </c>
      <c r="N65" s="247">
        <f t="shared" ref="N65:N75" ca="1" si="11">SUM(E65:M65)</f>
        <v>0</v>
      </c>
      <c r="O65" s="246" t="e">
        <f t="shared" ref="O65:O75" ca="1" si="12">AVERAGEIF(E65:M65,"&lt;&gt;0",E65:M65)</f>
        <v>#DIV/0!</v>
      </c>
      <c r="Q65" s="323" t="str">
        <f>pozvánka_ceny!C52</f>
        <v>Majestat XO Brandy de Jerez Gran Reserva 0,7 l</v>
      </c>
      <c r="R65" s="323"/>
      <c r="S65" s="323"/>
      <c r="T65" s="323"/>
      <c r="U65" s="323"/>
      <c r="V65" s="116"/>
      <c r="AC65" s="193" t="str">
        <f t="shared" ref="AC65:AC75" ca="1" si="13">IF(E65=0,"",E65)</f>
        <v/>
      </c>
      <c r="AD65" s="193" t="str">
        <f t="shared" ca="1" si="10"/>
        <v/>
      </c>
      <c r="AE65" s="193" t="str">
        <f t="shared" ca="1" si="10"/>
        <v/>
      </c>
      <c r="AF65" s="193" t="str">
        <f t="shared" ca="1" si="10"/>
        <v/>
      </c>
      <c r="AG65" s="193" t="str">
        <f t="shared" ca="1" si="10"/>
        <v/>
      </c>
      <c r="AH65" s="193" t="str">
        <f t="shared" ca="1" si="10"/>
        <v/>
      </c>
      <c r="AI65" s="193" t="str">
        <f t="shared" ca="1" si="10"/>
        <v/>
      </c>
      <c r="AJ65" s="193" t="str">
        <f t="shared" ca="1" si="10"/>
        <v/>
      </c>
      <c r="AK65" s="193" t="str">
        <f t="shared" ca="1" si="10"/>
        <v/>
      </c>
    </row>
    <row r="66" spans="2:37" ht="16.5" customHeight="1" thickBot="1" x14ac:dyDescent="0.3">
      <c r="B66" s="201" t="s">
        <v>15</v>
      </c>
      <c r="C66" s="205">
        <f t="array" aca="1" ref="C66" ca="1">INDIRECT("C"&amp;SMALL(IF($D$10:$D$41=$D66,ROW($D$10:$D$41),""),ROW()-63))</f>
        <v>0</v>
      </c>
      <c r="D66" s="208"/>
      <c r="E66" s="102">
        <f t="array" aca="1" ref="E66" ca="1">N(INDIRECT("E"&amp;SMALL(IF($D$10:$D$41=$D66,ROW($D$10:$D$41),""),ROW()-63)))</f>
        <v>0</v>
      </c>
      <c r="F66" s="103">
        <f t="array" aca="1" ref="F66" ca="1">N(INDIRECT("F"&amp;SMALL(IF($D$10:$D$41=$D66,ROW($D$10:$D$41),""),ROW()-63)))</f>
        <v>0</v>
      </c>
      <c r="G66" s="103">
        <f t="array" aca="1" ref="G66" ca="1">N(INDIRECT("G"&amp;SMALL(IF($D$10:$D$41=$D66,ROW($D$10:$D$41),""),ROW()-63)))</f>
        <v>0</v>
      </c>
      <c r="H66" s="103">
        <f t="array" aca="1" ref="H66" ca="1">N(INDIRECT("H"&amp;SMALL(IF($D$10:$D$41=$D66,ROW($D$10:$D$41),""),ROW()-63)))</f>
        <v>0</v>
      </c>
      <c r="I66" s="103">
        <f t="array" aca="1" ref="I66" ca="1">N(INDIRECT("I"&amp;SMALL(IF($D$10:$D$41=$D66,ROW($D$10:$D$41),""),ROW()-63)))</f>
        <v>0</v>
      </c>
      <c r="J66" s="103">
        <f t="array" aca="1" ref="J66" ca="1">N(INDIRECT("J"&amp;SMALL(IF($D$10:$D$41=$D66,ROW($D$10:$D$41),""),ROW()-63)))</f>
        <v>0</v>
      </c>
      <c r="K66" s="103">
        <f t="array" aca="1" ref="K66" ca="1">N(INDIRECT("K"&amp;SMALL(IF($D$10:$D$41=$D66,ROW($D$10:$D$41),""),ROW()-63)))</f>
        <v>0</v>
      </c>
      <c r="L66" s="103">
        <f t="array" aca="1" ref="L66" ca="1">N(INDIRECT("L"&amp;SMALL(IF($D$10:$D$41=$D66,ROW($D$10:$D$41),""),ROW()-63)))</f>
        <v>0</v>
      </c>
      <c r="M66" s="104">
        <f t="array" aca="1" ref="M66" ca="1">N(INDIRECT("M"&amp;SMALL(IF($D$10:$D$41=$D66,ROW($D$10:$D$41),""),ROW()-63)))</f>
        <v>0</v>
      </c>
      <c r="N66" s="247">
        <f t="shared" ca="1" si="11"/>
        <v>0</v>
      </c>
      <c r="O66" s="246" t="e">
        <f t="shared" ca="1" si="12"/>
        <v>#DIV/0!</v>
      </c>
      <c r="Q66" s="323" t="str">
        <f>pozvánka_ceny!C53</f>
        <v>Beefeater Gin 0,7 l</v>
      </c>
      <c r="R66" s="323"/>
      <c r="S66" s="323"/>
      <c r="T66" s="323"/>
      <c r="U66" s="323"/>
      <c r="V66" s="116"/>
      <c r="AC66" s="193" t="str">
        <f t="shared" ca="1" si="13"/>
        <v/>
      </c>
      <c r="AD66" s="193" t="str">
        <f t="shared" ca="1" si="10"/>
        <v/>
      </c>
      <c r="AE66" s="193" t="str">
        <f t="shared" ca="1" si="10"/>
        <v/>
      </c>
      <c r="AF66" s="193" t="str">
        <f t="shared" ca="1" si="10"/>
        <v/>
      </c>
      <c r="AG66" s="193" t="str">
        <f t="shared" ca="1" si="10"/>
        <v/>
      </c>
      <c r="AH66" s="193" t="str">
        <f t="shared" ca="1" si="10"/>
        <v/>
      </c>
      <c r="AI66" s="193" t="str">
        <f t="shared" ca="1" si="10"/>
        <v/>
      </c>
      <c r="AJ66" s="193" t="str">
        <f t="shared" ca="1" si="10"/>
        <v/>
      </c>
      <c r="AK66" s="193" t="str">
        <f t="shared" ca="1" si="10"/>
        <v/>
      </c>
    </row>
    <row r="67" spans="2:37" ht="16.5" customHeight="1" thickBot="1" x14ac:dyDescent="0.3">
      <c r="B67" s="201" t="s">
        <v>16</v>
      </c>
      <c r="C67" s="205">
        <f t="array" aca="1" ref="C67" ca="1">INDIRECT("C"&amp;SMALL(IF($D$10:$D$41=$D67,ROW($D$10:$D$41),""),ROW()-63))</f>
        <v>0</v>
      </c>
      <c r="D67" s="208"/>
      <c r="E67" s="102">
        <f t="array" aca="1" ref="E67" ca="1">N(INDIRECT("E"&amp;SMALL(IF($D$10:$D$41=$D67,ROW($D$10:$D$41),""),ROW()-63)))</f>
        <v>0</v>
      </c>
      <c r="F67" s="103">
        <f t="array" aca="1" ref="F67" ca="1">N(INDIRECT("F"&amp;SMALL(IF($D$10:$D$41=$D67,ROW($D$10:$D$41),""),ROW()-63)))</f>
        <v>0</v>
      </c>
      <c r="G67" s="103">
        <f t="array" aca="1" ref="G67" ca="1">N(INDIRECT("G"&amp;SMALL(IF($D$10:$D$41=$D67,ROW($D$10:$D$41),""),ROW()-63)))</f>
        <v>0</v>
      </c>
      <c r="H67" s="103">
        <f t="array" aca="1" ref="H67" ca="1">N(INDIRECT("H"&amp;SMALL(IF($D$10:$D$41=$D67,ROW($D$10:$D$41),""),ROW()-63)))</f>
        <v>0</v>
      </c>
      <c r="I67" s="103">
        <f t="array" aca="1" ref="I67" ca="1">N(INDIRECT("I"&amp;SMALL(IF($D$10:$D$41=$D67,ROW($D$10:$D$41),""),ROW()-63)))</f>
        <v>0</v>
      </c>
      <c r="J67" s="103">
        <f t="array" aca="1" ref="J67" ca="1">N(INDIRECT("J"&amp;SMALL(IF($D$10:$D$41=$D67,ROW($D$10:$D$41),""),ROW()-63)))</f>
        <v>0</v>
      </c>
      <c r="K67" s="103">
        <f t="array" aca="1" ref="K67" ca="1">N(INDIRECT("K"&amp;SMALL(IF($D$10:$D$41=$D67,ROW($D$10:$D$41),""),ROW()-63)))</f>
        <v>0</v>
      </c>
      <c r="L67" s="103">
        <f t="array" aca="1" ref="L67" ca="1">N(INDIRECT("L"&amp;SMALL(IF($D$10:$D$41=$D67,ROW($D$10:$D$41),""),ROW()-63)))</f>
        <v>0</v>
      </c>
      <c r="M67" s="104">
        <f t="array" aca="1" ref="M67" ca="1">N(INDIRECT("M"&amp;SMALL(IF($D$10:$D$41=$D67,ROW($D$10:$D$41),""),ROW()-63)))</f>
        <v>0</v>
      </c>
      <c r="N67" s="247">
        <f t="shared" ca="1" si="11"/>
        <v>0</v>
      </c>
      <c r="O67" s="246" t="e">
        <f t="shared" ca="1" si="12"/>
        <v>#DIV/0!</v>
      </c>
      <c r="Q67" s="323" t="str">
        <f>pozvánka_ceny!C54</f>
        <v>Campari Bitter 0,7 l</v>
      </c>
      <c r="R67" s="323"/>
      <c r="S67" s="323"/>
      <c r="T67" s="323"/>
      <c r="U67" s="323"/>
      <c r="V67" s="116"/>
      <c r="AC67" s="193" t="str">
        <f t="shared" ca="1" si="13"/>
        <v/>
      </c>
      <c r="AD67" s="193" t="str">
        <f t="shared" ca="1" si="10"/>
        <v/>
      </c>
      <c r="AE67" s="193" t="str">
        <f t="shared" ca="1" si="10"/>
        <v/>
      </c>
      <c r="AF67" s="193" t="str">
        <f t="shared" ca="1" si="10"/>
        <v/>
      </c>
      <c r="AG67" s="193" t="str">
        <f t="shared" ca="1" si="10"/>
        <v/>
      </c>
      <c r="AH67" s="193" t="str">
        <f t="shared" ca="1" si="10"/>
        <v/>
      </c>
      <c r="AI67" s="193" t="str">
        <f t="shared" ca="1" si="10"/>
        <v/>
      </c>
      <c r="AJ67" s="193" t="str">
        <f t="shared" ca="1" si="10"/>
        <v/>
      </c>
      <c r="AK67" s="193" t="str">
        <f t="shared" ca="1" si="10"/>
        <v/>
      </c>
    </row>
    <row r="68" spans="2:37" ht="16.5" customHeight="1" thickBot="1" x14ac:dyDescent="0.3">
      <c r="B68" s="201" t="s">
        <v>20</v>
      </c>
      <c r="C68" s="205">
        <f t="array" aca="1" ref="C68" ca="1">INDIRECT("C"&amp;SMALL(IF($D$10:$D$41=$D68,ROW($D$10:$D$41),""),ROW()-63))</f>
        <v>0</v>
      </c>
      <c r="D68" s="208"/>
      <c r="E68" s="102">
        <f t="array" aca="1" ref="E68" ca="1">N(INDIRECT("E"&amp;SMALL(IF($D$10:$D$41=$D68,ROW($D$10:$D$41),""),ROW()-63)))</f>
        <v>0</v>
      </c>
      <c r="F68" s="103">
        <f t="array" aca="1" ref="F68" ca="1">N(INDIRECT("F"&amp;SMALL(IF($D$10:$D$41=$D68,ROW($D$10:$D$41),""),ROW()-63)))</f>
        <v>0</v>
      </c>
      <c r="G68" s="103">
        <f t="array" aca="1" ref="G68" ca="1">N(INDIRECT("G"&amp;SMALL(IF($D$10:$D$41=$D68,ROW($D$10:$D$41),""),ROW()-63)))</f>
        <v>0</v>
      </c>
      <c r="H68" s="103">
        <f t="array" aca="1" ref="H68" ca="1">N(INDIRECT("H"&amp;SMALL(IF($D$10:$D$41=$D68,ROW($D$10:$D$41),""),ROW()-63)))</f>
        <v>0</v>
      </c>
      <c r="I68" s="103">
        <f t="array" aca="1" ref="I68" ca="1">N(INDIRECT("I"&amp;SMALL(IF($D$10:$D$41=$D68,ROW($D$10:$D$41),""),ROW()-63)))</f>
        <v>0</v>
      </c>
      <c r="J68" s="103">
        <f t="array" aca="1" ref="J68" ca="1">N(INDIRECT("J"&amp;SMALL(IF($D$10:$D$41=$D68,ROW($D$10:$D$41),""),ROW()-63)))</f>
        <v>0</v>
      </c>
      <c r="K68" s="103">
        <f t="array" aca="1" ref="K68" ca="1">N(INDIRECT("K"&amp;SMALL(IF($D$10:$D$41=$D68,ROW($D$10:$D$41),""),ROW()-63)))</f>
        <v>0</v>
      </c>
      <c r="L68" s="103">
        <f t="array" aca="1" ref="L68" ca="1">N(INDIRECT("L"&amp;SMALL(IF($D$10:$D$41=$D68,ROW($D$10:$D$41),""),ROW()-63)))</f>
        <v>0</v>
      </c>
      <c r="M68" s="104">
        <f t="array" aca="1" ref="M68" ca="1">N(INDIRECT("M"&amp;SMALL(IF($D$10:$D$41=$D68,ROW($D$10:$D$41),""),ROW()-63)))</f>
        <v>0</v>
      </c>
      <c r="N68" s="247">
        <f t="shared" ca="1" si="11"/>
        <v>0</v>
      </c>
      <c r="O68" s="246" t="e">
        <f t="shared" ca="1" si="12"/>
        <v>#DIV/0!</v>
      </c>
      <c r="V68" s="116"/>
      <c r="AC68" s="193" t="str">
        <f t="shared" ca="1" si="13"/>
        <v/>
      </c>
      <c r="AD68" s="193" t="str">
        <f t="shared" ca="1" si="10"/>
        <v/>
      </c>
      <c r="AE68" s="193" t="str">
        <f t="shared" ca="1" si="10"/>
        <v/>
      </c>
      <c r="AF68" s="193" t="str">
        <f t="shared" ca="1" si="10"/>
        <v/>
      </c>
      <c r="AG68" s="193" t="str">
        <f t="shared" ca="1" si="10"/>
        <v/>
      </c>
      <c r="AH68" s="193" t="str">
        <f t="shared" ca="1" si="10"/>
        <v/>
      </c>
      <c r="AI68" s="193" t="str">
        <f t="shared" ca="1" si="10"/>
        <v/>
      </c>
      <c r="AJ68" s="193" t="str">
        <f t="shared" ca="1" si="10"/>
        <v/>
      </c>
      <c r="AK68" s="193" t="str">
        <f t="shared" ca="1" si="10"/>
        <v/>
      </c>
    </row>
    <row r="69" spans="2:37" ht="16.5" customHeight="1" thickBot="1" x14ac:dyDescent="0.3">
      <c r="B69" s="201" t="s">
        <v>22</v>
      </c>
      <c r="C69" s="205">
        <f t="array" aca="1" ref="C69" ca="1">INDIRECT("C"&amp;SMALL(IF($D$10:$D$41=$D69,ROW($D$10:$D$41),""),ROW()-63))</f>
        <v>0</v>
      </c>
      <c r="D69" s="208"/>
      <c r="E69" s="102">
        <f t="array" aca="1" ref="E69" ca="1">N(INDIRECT("E"&amp;SMALL(IF($D$10:$D$41=$D69,ROW($D$10:$D$41),""),ROW()-63)))</f>
        <v>0</v>
      </c>
      <c r="F69" s="103">
        <f t="array" aca="1" ref="F69" ca="1">N(INDIRECT("F"&amp;SMALL(IF($D$10:$D$41=$D69,ROW($D$10:$D$41),""),ROW()-63)))</f>
        <v>0</v>
      </c>
      <c r="G69" s="103">
        <f t="array" aca="1" ref="G69" ca="1">N(INDIRECT("G"&amp;SMALL(IF($D$10:$D$41=$D69,ROW($D$10:$D$41),""),ROW()-63)))</f>
        <v>0</v>
      </c>
      <c r="H69" s="103">
        <f t="array" aca="1" ref="H69" ca="1">N(INDIRECT("H"&amp;SMALL(IF($D$10:$D$41=$D69,ROW($D$10:$D$41),""),ROW()-63)))</f>
        <v>0</v>
      </c>
      <c r="I69" s="103">
        <f t="array" aca="1" ref="I69" ca="1">N(INDIRECT("I"&amp;SMALL(IF($D$10:$D$41=$D69,ROW($D$10:$D$41),""),ROW()-63)))</f>
        <v>0</v>
      </c>
      <c r="J69" s="103">
        <f t="array" aca="1" ref="J69" ca="1">N(INDIRECT("J"&amp;SMALL(IF($D$10:$D$41=$D69,ROW($D$10:$D$41),""),ROW()-63)))</f>
        <v>0</v>
      </c>
      <c r="K69" s="103">
        <f t="array" aca="1" ref="K69" ca="1">N(INDIRECT("K"&amp;SMALL(IF($D$10:$D$41=$D69,ROW($D$10:$D$41),""),ROW()-63)))</f>
        <v>0</v>
      </c>
      <c r="L69" s="103">
        <f t="array" aca="1" ref="L69" ca="1">N(INDIRECT("L"&amp;SMALL(IF($D$10:$D$41=$D69,ROW($D$10:$D$41),""),ROW()-63)))</f>
        <v>0</v>
      </c>
      <c r="M69" s="104">
        <f t="array" aca="1" ref="M69" ca="1">N(INDIRECT("M"&amp;SMALL(IF($D$10:$D$41=$D69,ROW($D$10:$D$41),""),ROW()-63)))</f>
        <v>0</v>
      </c>
      <c r="N69" s="247">
        <f t="shared" ca="1" si="11"/>
        <v>0</v>
      </c>
      <c r="O69" s="246" t="e">
        <f t="shared" ca="1" si="12"/>
        <v>#DIV/0!</v>
      </c>
      <c r="V69" s="116"/>
      <c r="AC69" s="193" t="str">
        <f t="shared" ca="1" si="13"/>
        <v/>
      </c>
      <c r="AD69" s="193" t="str">
        <f t="shared" ca="1" si="10"/>
        <v/>
      </c>
      <c r="AE69" s="193" t="str">
        <f t="shared" ca="1" si="10"/>
        <v/>
      </c>
      <c r="AF69" s="193" t="str">
        <f t="shared" ca="1" si="10"/>
        <v/>
      </c>
      <c r="AG69" s="193" t="str">
        <f t="shared" ca="1" si="10"/>
        <v/>
      </c>
      <c r="AH69" s="193" t="str">
        <f t="shared" ca="1" si="10"/>
        <v/>
      </c>
      <c r="AI69" s="193" t="str">
        <f t="shared" ca="1" si="10"/>
        <v/>
      </c>
      <c r="AJ69" s="193" t="str">
        <f t="shared" ca="1" si="10"/>
        <v/>
      </c>
      <c r="AK69" s="193" t="str">
        <f t="shared" ca="1" si="10"/>
        <v/>
      </c>
    </row>
    <row r="70" spans="2:37" ht="16.5" customHeight="1" thickBot="1" x14ac:dyDescent="0.3">
      <c r="B70" s="201" t="s">
        <v>23</v>
      </c>
      <c r="C70" s="205">
        <f t="array" aca="1" ref="C70" ca="1">INDIRECT("C"&amp;SMALL(IF($D$10:$D$41=$D70,ROW($D$10:$D$41),""),ROW()-63))</f>
        <v>0</v>
      </c>
      <c r="D70" s="208"/>
      <c r="E70" s="102">
        <f t="array" aca="1" ref="E70" ca="1">N(INDIRECT("E"&amp;SMALL(IF($D$10:$D$41=$D70,ROW($D$10:$D$41),""),ROW()-63)))</f>
        <v>0</v>
      </c>
      <c r="F70" s="103">
        <f t="array" aca="1" ref="F70" ca="1">N(INDIRECT("F"&amp;SMALL(IF($D$10:$D$41=$D70,ROW($D$10:$D$41),""),ROW()-63)))</f>
        <v>0</v>
      </c>
      <c r="G70" s="103">
        <f t="array" aca="1" ref="G70" ca="1">N(INDIRECT("G"&amp;SMALL(IF($D$10:$D$41=$D70,ROW($D$10:$D$41),""),ROW()-63)))</f>
        <v>0</v>
      </c>
      <c r="H70" s="103">
        <f t="array" aca="1" ref="H70" ca="1">N(INDIRECT("H"&amp;SMALL(IF($D$10:$D$41=$D70,ROW($D$10:$D$41),""),ROW()-63)))</f>
        <v>0</v>
      </c>
      <c r="I70" s="103">
        <f t="array" aca="1" ref="I70" ca="1">N(INDIRECT("I"&amp;SMALL(IF($D$10:$D$41=$D70,ROW($D$10:$D$41),""),ROW()-63)))</f>
        <v>0</v>
      </c>
      <c r="J70" s="103">
        <f t="array" aca="1" ref="J70" ca="1">N(INDIRECT("J"&amp;SMALL(IF($D$10:$D$41=$D70,ROW($D$10:$D$41),""),ROW()-63)))</f>
        <v>0</v>
      </c>
      <c r="K70" s="103">
        <f t="array" aca="1" ref="K70" ca="1">N(INDIRECT("K"&amp;SMALL(IF($D$10:$D$41=$D70,ROW($D$10:$D$41),""),ROW()-63)))</f>
        <v>0</v>
      </c>
      <c r="L70" s="103">
        <f t="array" aca="1" ref="L70" ca="1">N(INDIRECT("L"&amp;SMALL(IF($D$10:$D$41=$D70,ROW($D$10:$D$41),""),ROW()-63)))</f>
        <v>0</v>
      </c>
      <c r="M70" s="104">
        <f t="array" aca="1" ref="M70" ca="1">N(INDIRECT("M"&amp;SMALL(IF($D$10:$D$41=$D70,ROW($D$10:$D$41),""),ROW()-63)))</f>
        <v>0</v>
      </c>
      <c r="N70" s="247">
        <f t="shared" ca="1" si="11"/>
        <v>0</v>
      </c>
      <c r="O70" s="246" t="e">
        <f t="shared" ca="1" si="12"/>
        <v>#DIV/0!</v>
      </c>
      <c r="V70" s="116"/>
      <c r="AC70" s="193" t="str">
        <f t="shared" ca="1" si="13"/>
        <v/>
      </c>
      <c r="AD70" s="193" t="str">
        <f t="shared" ca="1" si="10"/>
        <v/>
      </c>
      <c r="AE70" s="193" t="str">
        <f t="shared" ca="1" si="10"/>
        <v/>
      </c>
      <c r="AF70" s="193" t="str">
        <f t="shared" ca="1" si="10"/>
        <v/>
      </c>
      <c r="AG70" s="193" t="str">
        <f t="shared" ca="1" si="10"/>
        <v/>
      </c>
      <c r="AH70" s="193" t="str">
        <f t="shared" ca="1" si="10"/>
        <v/>
      </c>
      <c r="AI70" s="193" t="str">
        <f t="shared" ca="1" si="10"/>
        <v/>
      </c>
      <c r="AJ70" s="193" t="str">
        <f t="shared" ca="1" si="10"/>
        <v/>
      </c>
      <c r="AK70" s="193" t="str">
        <f t="shared" ca="1" si="10"/>
        <v/>
      </c>
    </row>
    <row r="71" spans="2:37" ht="16.5" customHeight="1" thickBot="1" x14ac:dyDescent="0.3">
      <c r="B71" s="201" t="s">
        <v>25</v>
      </c>
      <c r="C71" s="205">
        <f t="array" aca="1" ref="C71" ca="1">INDIRECT("C"&amp;SMALL(IF($D$10:$D$41=$D71,ROW($D$10:$D$41),""),ROW()-63))</f>
        <v>0</v>
      </c>
      <c r="D71" s="208"/>
      <c r="E71" s="102">
        <f t="array" aca="1" ref="E71" ca="1">N(INDIRECT("E"&amp;SMALL(IF($D$10:$D$41=$D71,ROW($D$10:$D$41),""),ROW()-63)))</f>
        <v>0</v>
      </c>
      <c r="F71" s="103">
        <f t="array" aca="1" ref="F71" ca="1">N(INDIRECT("F"&amp;SMALL(IF($D$10:$D$41=$D71,ROW($D$10:$D$41),""),ROW()-63)))</f>
        <v>0</v>
      </c>
      <c r="G71" s="103">
        <f t="array" aca="1" ref="G71" ca="1">N(INDIRECT("G"&amp;SMALL(IF($D$10:$D$41=$D71,ROW($D$10:$D$41),""),ROW()-63)))</f>
        <v>0</v>
      </c>
      <c r="H71" s="103">
        <f t="array" aca="1" ref="H71" ca="1">N(INDIRECT("H"&amp;SMALL(IF($D$10:$D$41=$D71,ROW($D$10:$D$41),""),ROW()-63)))</f>
        <v>0</v>
      </c>
      <c r="I71" s="103">
        <f t="array" aca="1" ref="I71" ca="1">N(INDIRECT("I"&amp;SMALL(IF($D$10:$D$41=$D71,ROW($D$10:$D$41),""),ROW()-63)))</f>
        <v>0</v>
      </c>
      <c r="J71" s="103">
        <f t="array" aca="1" ref="J71" ca="1">N(INDIRECT("J"&amp;SMALL(IF($D$10:$D$41=$D71,ROW($D$10:$D$41),""),ROW()-63)))</f>
        <v>0</v>
      </c>
      <c r="K71" s="103">
        <f t="array" aca="1" ref="K71" ca="1">N(INDIRECT("K"&amp;SMALL(IF($D$10:$D$41=$D71,ROW($D$10:$D$41),""),ROW()-63)))</f>
        <v>0</v>
      </c>
      <c r="L71" s="103">
        <f t="array" aca="1" ref="L71" ca="1">N(INDIRECT("L"&amp;SMALL(IF($D$10:$D$41=$D71,ROW($D$10:$D$41),""),ROW()-63)))</f>
        <v>0</v>
      </c>
      <c r="M71" s="104">
        <f t="array" aca="1" ref="M71" ca="1">N(INDIRECT("M"&amp;SMALL(IF($D$10:$D$41=$D71,ROW($D$10:$D$41),""),ROW()-63)))</f>
        <v>0</v>
      </c>
      <c r="N71" s="247">
        <f t="shared" ca="1" si="11"/>
        <v>0</v>
      </c>
      <c r="O71" s="246" t="e">
        <f t="shared" ca="1" si="12"/>
        <v>#DIV/0!</v>
      </c>
      <c r="V71" s="116"/>
      <c r="AC71" s="193" t="str">
        <f t="shared" ca="1" si="13"/>
        <v/>
      </c>
      <c r="AD71" s="193" t="str">
        <f t="shared" ca="1" si="10"/>
        <v/>
      </c>
      <c r="AE71" s="193" t="str">
        <f t="shared" ca="1" si="10"/>
        <v/>
      </c>
      <c r="AF71" s="193" t="str">
        <f t="shared" ca="1" si="10"/>
        <v/>
      </c>
      <c r="AG71" s="193" t="str">
        <f t="shared" ca="1" si="10"/>
        <v/>
      </c>
      <c r="AH71" s="193" t="str">
        <f t="shared" ca="1" si="10"/>
        <v/>
      </c>
      <c r="AI71" s="193" t="str">
        <f t="shared" ca="1" si="10"/>
        <v/>
      </c>
      <c r="AJ71" s="193" t="str">
        <f t="shared" ca="1" si="10"/>
        <v/>
      </c>
      <c r="AK71" s="193" t="str">
        <f t="shared" ca="1" si="10"/>
        <v/>
      </c>
    </row>
    <row r="72" spans="2:37" ht="16.5" customHeight="1" thickBot="1" x14ac:dyDescent="0.3">
      <c r="B72" s="201" t="s">
        <v>26</v>
      </c>
      <c r="C72" s="205">
        <f t="array" aca="1" ref="C72" ca="1">INDIRECT("C"&amp;SMALL(IF($D$10:$D$41=$D72,ROW($D$10:$D$41),""),ROW()-63))</f>
        <v>0</v>
      </c>
      <c r="D72" s="208"/>
      <c r="E72" s="102">
        <f t="array" aca="1" ref="E72" ca="1">N(INDIRECT("E"&amp;SMALL(IF($D$10:$D$41=$D72,ROW($D$10:$D$41),""),ROW()-63)))</f>
        <v>0</v>
      </c>
      <c r="F72" s="103">
        <f t="array" aca="1" ref="F72" ca="1">N(INDIRECT("F"&amp;SMALL(IF($D$10:$D$41=$D72,ROW($D$10:$D$41),""),ROW()-63)))</f>
        <v>0</v>
      </c>
      <c r="G72" s="103">
        <f t="array" aca="1" ref="G72" ca="1">N(INDIRECT("G"&amp;SMALL(IF($D$10:$D$41=$D72,ROW($D$10:$D$41),""),ROW()-63)))</f>
        <v>0</v>
      </c>
      <c r="H72" s="103">
        <f t="array" aca="1" ref="H72" ca="1">N(INDIRECT("H"&amp;SMALL(IF($D$10:$D$41=$D72,ROW($D$10:$D$41),""),ROW()-63)))</f>
        <v>0</v>
      </c>
      <c r="I72" s="103">
        <f t="array" aca="1" ref="I72" ca="1">N(INDIRECT("I"&amp;SMALL(IF($D$10:$D$41=$D72,ROW($D$10:$D$41),""),ROW()-63)))</f>
        <v>0</v>
      </c>
      <c r="J72" s="103">
        <f t="array" aca="1" ref="J72" ca="1">N(INDIRECT("J"&amp;SMALL(IF($D$10:$D$41=$D72,ROW($D$10:$D$41),""),ROW()-63)))</f>
        <v>0</v>
      </c>
      <c r="K72" s="103">
        <f t="array" aca="1" ref="K72" ca="1">N(INDIRECT("K"&amp;SMALL(IF($D$10:$D$41=$D72,ROW($D$10:$D$41),""),ROW()-63)))</f>
        <v>0</v>
      </c>
      <c r="L72" s="103">
        <f t="array" aca="1" ref="L72" ca="1">N(INDIRECT("L"&amp;SMALL(IF($D$10:$D$41=$D72,ROW($D$10:$D$41),""),ROW()-63)))</f>
        <v>0</v>
      </c>
      <c r="M72" s="104">
        <f t="array" aca="1" ref="M72" ca="1">N(INDIRECT("M"&amp;SMALL(IF($D$10:$D$41=$D72,ROW($D$10:$D$41),""),ROW()-63)))</f>
        <v>0</v>
      </c>
      <c r="N72" s="247">
        <f t="shared" ca="1" si="11"/>
        <v>0</v>
      </c>
      <c r="O72" s="246" t="e">
        <f t="shared" ca="1" si="12"/>
        <v>#DIV/0!</v>
      </c>
      <c r="V72" s="116"/>
      <c r="AC72" s="193" t="str">
        <f t="shared" ca="1" si="13"/>
        <v/>
      </c>
      <c r="AD72" s="193" t="str">
        <f t="shared" ca="1" si="10"/>
        <v/>
      </c>
      <c r="AE72" s="193" t="str">
        <f t="shared" ca="1" si="10"/>
        <v/>
      </c>
      <c r="AF72" s="193" t="str">
        <f t="shared" ca="1" si="10"/>
        <v/>
      </c>
      <c r="AG72" s="193" t="str">
        <f t="shared" ca="1" si="10"/>
        <v/>
      </c>
      <c r="AH72" s="193" t="str">
        <f t="shared" ca="1" si="10"/>
        <v/>
      </c>
      <c r="AI72" s="193" t="str">
        <f t="shared" ca="1" si="10"/>
        <v/>
      </c>
      <c r="AJ72" s="193" t="str">
        <f t="shared" ca="1" si="10"/>
        <v/>
      </c>
      <c r="AK72" s="193" t="str">
        <f t="shared" ca="1" si="10"/>
        <v/>
      </c>
    </row>
    <row r="73" spans="2:37" ht="16.5" customHeight="1" thickBot="1" x14ac:dyDescent="0.3">
      <c r="B73" s="215" t="s">
        <v>27</v>
      </c>
      <c r="C73" s="205">
        <f t="array" aca="1" ref="C73" ca="1">INDIRECT("C"&amp;SMALL(IF($D$10:$D$41=$D73,ROW($D$10:$D$41),""),ROW()-63))</f>
        <v>0</v>
      </c>
      <c r="D73" s="216"/>
      <c r="E73" s="221">
        <f t="array" aca="1" ref="E73" ca="1">N(INDIRECT("E"&amp;SMALL(IF($D$10:$D$41=$D73,ROW($D$10:$D$41),""),ROW()-63)))</f>
        <v>0</v>
      </c>
      <c r="F73" s="107">
        <f t="array" aca="1" ref="F73" ca="1">N(INDIRECT("F"&amp;SMALL(IF($D$10:$D$41=$D73,ROW($D$10:$D$41),""),ROW()-63)))</f>
        <v>0</v>
      </c>
      <c r="G73" s="107">
        <f t="array" aca="1" ref="G73" ca="1">N(INDIRECT("G"&amp;SMALL(IF($D$10:$D$41=$D73,ROW($D$10:$D$41),""),ROW()-63)))</f>
        <v>0</v>
      </c>
      <c r="H73" s="107">
        <f t="array" aca="1" ref="H73" ca="1">N(INDIRECT("H"&amp;SMALL(IF($D$10:$D$41=$D73,ROW($D$10:$D$41),""),ROW()-63)))</f>
        <v>0</v>
      </c>
      <c r="I73" s="107">
        <f t="array" aca="1" ref="I73" ca="1">N(INDIRECT("I"&amp;SMALL(IF($D$10:$D$41=$D73,ROW($D$10:$D$41),""),ROW()-63)))</f>
        <v>0</v>
      </c>
      <c r="J73" s="107">
        <f t="array" aca="1" ref="J73" ca="1">N(INDIRECT("J"&amp;SMALL(IF($D$10:$D$41=$D73,ROW($D$10:$D$41),""),ROW()-63)))</f>
        <v>0</v>
      </c>
      <c r="K73" s="107">
        <f t="array" aca="1" ref="K73" ca="1">N(INDIRECT("K"&amp;SMALL(IF($D$10:$D$41=$D73,ROW($D$10:$D$41),""),ROW()-63)))</f>
        <v>0</v>
      </c>
      <c r="L73" s="107">
        <f t="array" aca="1" ref="L73" ca="1">N(INDIRECT("L"&amp;SMALL(IF($D$10:$D$41=$D73,ROW($D$10:$D$41),""),ROW()-63)))</f>
        <v>0</v>
      </c>
      <c r="M73" s="108">
        <f t="array" aca="1" ref="M73" ca="1">N(INDIRECT("M"&amp;SMALL(IF($D$10:$D$41=$D73,ROW($D$10:$D$41),""),ROW()-63)))</f>
        <v>0</v>
      </c>
      <c r="N73" s="247">
        <f t="shared" ca="1" si="11"/>
        <v>0</v>
      </c>
      <c r="O73" s="246" t="e">
        <f t="shared" ca="1" si="12"/>
        <v>#DIV/0!</v>
      </c>
      <c r="V73" s="116"/>
      <c r="AC73" s="193" t="str">
        <f t="shared" ca="1" si="13"/>
        <v/>
      </c>
      <c r="AD73" s="193" t="str">
        <f t="shared" ca="1" si="10"/>
        <v/>
      </c>
      <c r="AE73" s="193" t="str">
        <f t="shared" ca="1" si="10"/>
        <v/>
      </c>
      <c r="AF73" s="193" t="str">
        <f t="shared" ca="1" si="10"/>
        <v/>
      </c>
      <c r="AG73" s="193" t="str">
        <f t="shared" ca="1" si="10"/>
        <v/>
      </c>
      <c r="AH73" s="193" t="str">
        <f t="shared" ca="1" si="10"/>
        <v/>
      </c>
      <c r="AI73" s="193" t="str">
        <f t="shared" ca="1" si="10"/>
        <v/>
      </c>
      <c r="AJ73" s="193" t="str">
        <f t="shared" ca="1" si="10"/>
        <v/>
      </c>
      <c r="AK73" s="193" t="str">
        <f t="shared" ca="1" si="10"/>
        <v/>
      </c>
    </row>
    <row r="74" spans="2:37" ht="16.5" customHeight="1" thickBot="1" x14ac:dyDescent="0.3">
      <c r="B74" s="229" t="s">
        <v>28</v>
      </c>
      <c r="C74" s="230">
        <f t="array" aca="1" ref="C74" ca="1">INDIRECT("C"&amp;SMALL(IF($D$10:$D$41=$D74,ROW($D$10:$D$41),""),ROW()-63))</f>
        <v>0</v>
      </c>
      <c r="D74" s="231"/>
      <c r="E74" s="232">
        <f t="array" aca="1" ref="E74" ca="1">N(INDIRECT("E"&amp;SMALL(IF($D$10:$D$41=$D74,ROW($D$10:$D$41),""),ROW()-63)))</f>
        <v>0</v>
      </c>
      <c r="F74" s="233">
        <f t="array" aca="1" ref="F74" ca="1">N(INDIRECT("F"&amp;SMALL(IF($D$10:$D$41=$D74,ROW($D$10:$D$41),""),ROW()-63)))</f>
        <v>0</v>
      </c>
      <c r="G74" s="233">
        <f t="array" aca="1" ref="G74" ca="1">N(INDIRECT("G"&amp;SMALL(IF($D$10:$D$41=$D74,ROW($D$10:$D$41),""),ROW()-63)))</f>
        <v>0</v>
      </c>
      <c r="H74" s="233">
        <f t="array" aca="1" ref="H74" ca="1">N(INDIRECT("H"&amp;SMALL(IF($D$10:$D$41=$D74,ROW($D$10:$D$41),""),ROW()-63)))</f>
        <v>0</v>
      </c>
      <c r="I74" s="233">
        <f t="array" aca="1" ref="I74" ca="1">N(INDIRECT("I"&amp;SMALL(IF($D$10:$D$41=$D74,ROW($D$10:$D$41),""),ROW()-63)))</f>
        <v>0</v>
      </c>
      <c r="J74" s="233">
        <f t="array" aca="1" ref="J74" ca="1">N(INDIRECT("J"&amp;SMALL(IF($D$10:$D$41=$D74,ROW($D$10:$D$41),""),ROW()-63)))</f>
        <v>0</v>
      </c>
      <c r="K74" s="233">
        <f t="array" aca="1" ref="K74" ca="1">N(INDIRECT("K"&amp;SMALL(IF($D$10:$D$41=$D74,ROW($D$10:$D$41),""),ROW()-63)))</f>
        <v>0</v>
      </c>
      <c r="L74" s="233">
        <f t="array" aca="1" ref="L74" ca="1">N(INDIRECT("L"&amp;SMALL(IF($D$10:$D$41=$D74,ROW($D$10:$D$41),""),ROW()-63)))</f>
        <v>0</v>
      </c>
      <c r="M74" s="234">
        <f t="array" aca="1" ref="M74" ca="1">N(INDIRECT("M"&amp;SMALL(IF($D$10:$D$41=$D74,ROW($D$10:$D$41),""),ROW()-63)))</f>
        <v>0</v>
      </c>
      <c r="N74" s="247">
        <f t="shared" ca="1" si="11"/>
        <v>0</v>
      </c>
      <c r="O74" s="246" t="e">
        <f t="shared" ca="1" si="12"/>
        <v>#DIV/0!</v>
      </c>
      <c r="P74" s="82"/>
      <c r="Q74" s="82"/>
      <c r="R74" s="82"/>
      <c r="S74" s="82"/>
      <c r="T74" s="82"/>
      <c r="V74" s="116"/>
      <c r="AC74" s="193" t="str">
        <f t="shared" ca="1" si="13"/>
        <v/>
      </c>
      <c r="AD74" s="193" t="str">
        <f t="shared" ca="1" si="10"/>
        <v/>
      </c>
      <c r="AE74" s="193" t="str">
        <f t="shared" ca="1" si="10"/>
        <v/>
      </c>
      <c r="AF74" s="193" t="str">
        <f t="shared" ca="1" si="10"/>
        <v/>
      </c>
      <c r="AG74" s="193" t="str">
        <f t="shared" ca="1" si="10"/>
        <v/>
      </c>
      <c r="AH74" s="193" t="str">
        <f t="shared" ca="1" si="10"/>
        <v/>
      </c>
      <c r="AI74" s="193" t="str">
        <f t="shared" ca="1" si="10"/>
        <v/>
      </c>
      <c r="AJ74" s="193" t="str">
        <f t="shared" ca="1" si="10"/>
        <v/>
      </c>
      <c r="AK74" s="193" t="str">
        <f t="shared" ca="1" si="10"/>
        <v/>
      </c>
    </row>
    <row r="75" spans="2:37" ht="16.5" customHeight="1" thickBot="1" x14ac:dyDescent="0.3">
      <c r="B75" s="235" t="s">
        <v>30</v>
      </c>
      <c r="C75" s="236">
        <f t="array" aca="1" ref="C75" ca="1">INDIRECT("C"&amp;SMALL(IF($D$10:$D$41=$D75,ROW($D$10:$D$41),""),ROW()-63))</f>
        <v>0</v>
      </c>
      <c r="D75" s="237"/>
      <c r="E75" s="238">
        <f t="array" aca="1" ref="E75" ca="1">N(INDIRECT("E"&amp;SMALL(IF($D$10:$D$41=$D75,ROW($D$10:$D$41),""),ROW()-63)))</f>
        <v>0</v>
      </c>
      <c r="F75" s="239">
        <f t="array" aca="1" ref="F75" ca="1">N(INDIRECT("F"&amp;SMALL(IF($D$10:$D$41=$D75,ROW($D$10:$D$41),""),ROW()-63)))</f>
        <v>0</v>
      </c>
      <c r="G75" s="239">
        <f t="array" aca="1" ref="G75" ca="1">N(INDIRECT("G"&amp;SMALL(IF($D$10:$D$41=$D75,ROW($D$10:$D$41),""),ROW()-63)))</f>
        <v>0</v>
      </c>
      <c r="H75" s="239">
        <f t="array" aca="1" ref="H75" ca="1">N(INDIRECT("H"&amp;SMALL(IF($D$10:$D$41=$D75,ROW($D$10:$D$41),""),ROW()-63)))</f>
        <v>0</v>
      </c>
      <c r="I75" s="239">
        <f t="array" aca="1" ref="I75" ca="1">N(INDIRECT("I"&amp;SMALL(IF($D$10:$D$41=$D75,ROW($D$10:$D$41),""),ROW()-63)))</f>
        <v>0</v>
      </c>
      <c r="J75" s="239">
        <f t="array" aca="1" ref="J75" ca="1">N(INDIRECT("J"&amp;SMALL(IF($D$10:$D$41=$D75,ROW($D$10:$D$41),""),ROW()-63)))</f>
        <v>0</v>
      </c>
      <c r="K75" s="239">
        <f t="array" aca="1" ref="K75" ca="1">N(INDIRECT("K"&amp;SMALL(IF($D$10:$D$41=$D75,ROW($D$10:$D$41),""),ROW()-63)))</f>
        <v>0</v>
      </c>
      <c r="L75" s="239">
        <f t="array" aca="1" ref="L75" ca="1">N(INDIRECT("L"&amp;SMALL(IF($D$10:$D$41=$D75,ROW($D$10:$D$41),""),ROW()-63)))</f>
        <v>0</v>
      </c>
      <c r="M75" s="240">
        <f t="array" aca="1" ref="M75" ca="1">N(INDIRECT("M"&amp;SMALL(IF($D$10:$D$41=$D75,ROW($D$10:$D$41),""),ROW()-63)))</f>
        <v>0</v>
      </c>
      <c r="N75" s="247">
        <f t="shared" ca="1" si="11"/>
        <v>0</v>
      </c>
      <c r="O75" s="246" t="e">
        <f t="shared" ca="1" si="12"/>
        <v>#DIV/0!</v>
      </c>
      <c r="P75" s="82"/>
      <c r="Q75" s="82"/>
      <c r="R75" s="82"/>
      <c r="S75" s="82"/>
      <c r="T75" s="82"/>
      <c r="V75" s="116"/>
      <c r="AC75" s="193" t="str">
        <f t="shared" ca="1" si="13"/>
        <v/>
      </c>
      <c r="AD75" s="193" t="str">
        <f t="shared" ca="1" si="10"/>
        <v/>
      </c>
      <c r="AE75" s="193" t="str">
        <f t="shared" ca="1" si="10"/>
        <v/>
      </c>
      <c r="AF75" s="193" t="str">
        <f t="shared" ca="1" si="10"/>
        <v/>
      </c>
      <c r="AG75" s="193" t="str">
        <f t="shared" ca="1" si="10"/>
        <v/>
      </c>
      <c r="AH75" s="193" t="str">
        <f t="shared" ca="1" si="10"/>
        <v/>
      </c>
      <c r="AI75" s="193" t="str">
        <f t="shared" ca="1" si="10"/>
        <v/>
      </c>
      <c r="AJ75" s="193" t="str">
        <f t="shared" ca="1" si="10"/>
        <v/>
      </c>
      <c r="AK75" s="193" t="str">
        <f t="shared" ca="1" si="10"/>
        <v/>
      </c>
    </row>
    <row r="76" spans="2:37" ht="16.5" customHeight="1" x14ac:dyDescent="0.25">
      <c r="B76" s="340" t="s">
        <v>158</v>
      </c>
      <c r="C76" s="344"/>
      <c r="D76" s="162"/>
      <c r="E76" s="170">
        <f t="shared" ref="E76:N76" ca="1" si="14">SUM(E64:E75)</f>
        <v>101</v>
      </c>
      <c r="F76" s="217">
        <f t="shared" ca="1" si="14"/>
        <v>178</v>
      </c>
      <c r="G76" s="163">
        <f t="shared" ca="1" si="14"/>
        <v>189</v>
      </c>
      <c r="H76" s="163">
        <f t="shared" ca="1" si="14"/>
        <v>0</v>
      </c>
      <c r="I76" s="163">
        <f t="shared" ca="1" si="14"/>
        <v>0</v>
      </c>
      <c r="J76" s="163">
        <f t="shared" ca="1" si="14"/>
        <v>0</v>
      </c>
      <c r="K76" s="163">
        <f t="shared" ca="1" si="14"/>
        <v>0</v>
      </c>
      <c r="L76" s="163">
        <f t="shared" ca="1" si="14"/>
        <v>0</v>
      </c>
      <c r="M76" s="219">
        <f t="shared" ca="1" si="14"/>
        <v>0</v>
      </c>
      <c r="N76" s="173">
        <f t="shared" ca="1" si="14"/>
        <v>468</v>
      </c>
      <c r="O76" s="165"/>
      <c r="V76" s="116"/>
    </row>
    <row r="77" spans="2:37" ht="16.5" customHeight="1" thickBot="1" x14ac:dyDescent="0.3">
      <c r="B77" s="342" t="s">
        <v>157</v>
      </c>
      <c r="C77" s="343"/>
      <c r="D77" s="166"/>
      <c r="E77" s="171">
        <f t="shared" ref="E77:M77" ca="1" si="15">AVERAGEIF(E64:E75,"&lt;&gt;0",E64:E75)</f>
        <v>101</v>
      </c>
      <c r="F77" s="218">
        <f t="shared" ca="1" si="15"/>
        <v>178</v>
      </c>
      <c r="G77" s="167">
        <f t="shared" ca="1" si="15"/>
        <v>189</v>
      </c>
      <c r="H77" s="167" t="e">
        <f t="shared" ca="1" si="15"/>
        <v>#DIV/0!</v>
      </c>
      <c r="I77" s="167" t="e">
        <f t="shared" ca="1" si="15"/>
        <v>#DIV/0!</v>
      </c>
      <c r="J77" s="167" t="e">
        <f t="shared" ca="1" si="15"/>
        <v>#DIV/0!</v>
      </c>
      <c r="K77" s="167" t="e">
        <f t="shared" ca="1" si="15"/>
        <v>#DIV/0!</v>
      </c>
      <c r="L77" s="167" t="e">
        <f t="shared" ca="1" si="15"/>
        <v>#DIV/0!</v>
      </c>
      <c r="M77" s="220" t="e">
        <f t="shared" ca="1" si="15"/>
        <v>#DIV/0!</v>
      </c>
      <c r="N77" s="169"/>
      <c r="O77" s="186">
        <f ca="1">IF(N76="","",AVERAGEIF(E64:M75,"&lt;&gt;0",E64:M75))</f>
        <v>156</v>
      </c>
      <c r="V77" s="116"/>
    </row>
    <row r="78" spans="2:37" x14ac:dyDescent="0.25">
      <c r="V78" s="116"/>
    </row>
    <row r="79" spans="2:37" ht="16.5" thickBot="1" x14ac:dyDescent="0.3">
      <c r="V79" s="116"/>
    </row>
    <row r="80" spans="2:37" ht="22.5" customHeight="1" thickTop="1" thickBot="1" x14ac:dyDescent="0.3">
      <c r="B80" s="337" t="s">
        <v>165</v>
      </c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9"/>
      <c r="Q80" s="324" t="s">
        <v>132</v>
      </c>
      <c r="R80" s="324"/>
      <c r="S80" s="324"/>
      <c r="T80" s="324"/>
      <c r="U80" s="324"/>
      <c r="V80" s="116"/>
    </row>
    <row r="81" spans="2:37" ht="22.5" customHeight="1" thickTop="1" thickBot="1" x14ac:dyDescent="0.3">
      <c r="B81" s="72" t="s">
        <v>87</v>
      </c>
      <c r="C81" s="204" t="s">
        <v>70</v>
      </c>
      <c r="D81" s="98" t="s">
        <v>82</v>
      </c>
      <c r="E81" s="99" t="s">
        <v>64</v>
      </c>
      <c r="F81" s="100" t="s">
        <v>65</v>
      </c>
      <c r="G81" s="100" t="s">
        <v>66</v>
      </c>
      <c r="H81" s="100" t="s">
        <v>67</v>
      </c>
      <c r="I81" s="100" t="s">
        <v>68</v>
      </c>
      <c r="J81" s="148" t="s">
        <v>69</v>
      </c>
      <c r="K81" s="148" t="s">
        <v>152</v>
      </c>
      <c r="L81" s="148" t="s">
        <v>153</v>
      </c>
      <c r="M81" s="149" t="s">
        <v>156</v>
      </c>
      <c r="N81" s="243" t="s">
        <v>71</v>
      </c>
      <c r="O81" s="244" t="s">
        <v>72</v>
      </c>
      <c r="Q81" s="324"/>
      <c r="R81" s="324"/>
      <c r="S81" s="324"/>
      <c r="T81" s="324"/>
      <c r="U81" s="324"/>
      <c r="V81" s="116"/>
    </row>
    <row r="82" spans="2:37" ht="16.5" customHeight="1" thickBot="1" x14ac:dyDescent="0.3">
      <c r="B82" s="200" t="s">
        <v>13</v>
      </c>
      <c r="C82" s="227" t="str">
        <f t="array" aca="1" ref="C82" ca="1">INDIRECT("C"&amp;SMALL(IF($D$10:$D$41=$D82,ROW($D$10:$D$41),""),ROW()-81))</f>
        <v>Jarda</v>
      </c>
      <c r="D82" s="223" t="s">
        <v>105</v>
      </c>
      <c r="E82" s="224">
        <f t="array" aca="1" ref="E82" ca="1">N(INDIRECT("E"&amp;SMALL(IF($D$10:$D$41=$D82,ROW($D$10:$D$41),""),ROW()-81)))</f>
        <v>152</v>
      </c>
      <c r="F82" s="225">
        <f t="array" aca="1" ref="F82" ca="1">N(INDIRECT("F"&amp;SMALL(IF($D$10:$D$41=$D82,ROW($D$10:$D$41),""),ROW()-81)))</f>
        <v>189</v>
      </c>
      <c r="G82" s="225">
        <f t="array" aca="1" ref="G82" ca="1">N(INDIRECT("G"&amp;SMALL(IF($D$10:$D$41=$D82,ROW($D$10:$D$41),""),ROW()-81)))</f>
        <v>101</v>
      </c>
      <c r="H82" s="225">
        <f t="array" aca="1" ref="H82" ca="1">N(INDIRECT("H"&amp;SMALL(IF($D$10:$D$41=$D82,ROW($D$10:$D$41),""),ROW()-81)))</f>
        <v>0</v>
      </c>
      <c r="I82" s="225">
        <f t="array" aca="1" ref="I82" ca="1">N(INDIRECT("I"&amp;SMALL(IF($D$10:$D$41=$D82,ROW($D$10:$D$41),""),ROW()-81)))</f>
        <v>0</v>
      </c>
      <c r="J82" s="225">
        <f t="array" aca="1" ref="J82" ca="1">N(INDIRECT("J"&amp;SMALL(IF($D$10:$D$41=$D82,ROW($D$10:$D$41),""),ROW()-81)))</f>
        <v>0</v>
      </c>
      <c r="K82" s="225">
        <f t="array" aca="1" ref="K82" ca="1">N(INDIRECT("K"&amp;SMALL(IF($D$10:$D$41=$D82,ROW($D$10:$D$41),""),ROW()-81)))</f>
        <v>0</v>
      </c>
      <c r="L82" s="225">
        <f t="array" aca="1" ref="L82" ca="1">N(INDIRECT("L"&amp;SMALL(IF($D$10:$D$41=$D82,ROW($D$10:$D$41),""),ROW()-81)))</f>
        <v>0</v>
      </c>
      <c r="M82" s="226">
        <f t="array" aca="1" ref="M82" ca="1">N(INDIRECT("M"&amp;SMALL(IF($D$10:$D$41=$D82,ROW($D$10:$D$41),""),ROW()-81)))</f>
        <v>0</v>
      </c>
      <c r="N82" s="248">
        <f ca="1">SUM(E82:M82)</f>
        <v>442</v>
      </c>
      <c r="O82" s="249">
        <f ca="1">AVERAGEIF(E82:M82,"&lt;&gt;0",E82:M82)</f>
        <v>147.33333333333334</v>
      </c>
      <c r="Q82" s="323" t="str">
        <f>pozvánka_ceny!C57</f>
        <v>Jack Daniel's Honey 1 l</v>
      </c>
      <c r="R82" s="323"/>
      <c r="S82" s="323"/>
      <c r="T82" s="323"/>
      <c r="U82" s="323"/>
      <c r="V82" s="116"/>
      <c r="AC82" s="193">
        <f ca="1">IF(E82=0,"",E82)</f>
        <v>152</v>
      </c>
      <c r="AD82" s="193">
        <f t="shared" ref="AD82:AK91" ca="1" si="16">IF(F82=0,"",F82)</f>
        <v>189</v>
      </c>
      <c r="AE82" s="193">
        <f t="shared" ca="1" si="16"/>
        <v>101</v>
      </c>
      <c r="AF82" s="193" t="str">
        <f t="shared" ca="1" si="16"/>
        <v/>
      </c>
      <c r="AG82" s="193" t="str">
        <f t="shared" ca="1" si="16"/>
        <v/>
      </c>
      <c r="AH82" s="193" t="str">
        <f t="shared" ca="1" si="16"/>
        <v/>
      </c>
      <c r="AI82" s="193" t="str">
        <f t="shared" ca="1" si="16"/>
        <v/>
      </c>
      <c r="AJ82" s="193" t="str">
        <f t="shared" ca="1" si="16"/>
        <v/>
      </c>
      <c r="AK82" s="193" t="str">
        <f t="shared" ca="1" si="16"/>
        <v/>
      </c>
    </row>
    <row r="83" spans="2:37" ht="16.5" customHeight="1" thickBot="1" x14ac:dyDescent="0.3">
      <c r="B83" s="201" t="s">
        <v>14</v>
      </c>
      <c r="C83" s="222">
        <f t="array" aca="1" ref="C83" ca="1">INDIRECT("C"&amp;SMALL(IF($D$10:$D$41=$D83,ROW($D$10:$D$41),""),ROW()-81))</f>
        <v>0</v>
      </c>
      <c r="D83" s="223"/>
      <c r="E83" s="224">
        <f t="array" aca="1" ref="E83" ca="1">N(INDIRECT("E"&amp;SMALL(IF($D$10:$D$41=$D83,ROW($D$10:$D$41),""),ROW()-81)))</f>
        <v>0</v>
      </c>
      <c r="F83" s="225">
        <f t="array" aca="1" ref="F83" ca="1">N(INDIRECT("F"&amp;SMALL(IF($D$10:$D$41=$D83,ROW($D$10:$D$41),""),ROW()-81)))</f>
        <v>0</v>
      </c>
      <c r="G83" s="225">
        <f t="array" aca="1" ref="G83" ca="1">N(INDIRECT("G"&amp;SMALL(IF($D$10:$D$41=$D83,ROW($D$10:$D$41),""),ROW()-81)))</f>
        <v>0</v>
      </c>
      <c r="H83" s="225">
        <f t="array" aca="1" ref="H83" ca="1">N(INDIRECT("H"&amp;SMALL(IF($D$10:$D$41=$D83,ROW($D$10:$D$41),""),ROW()-81)))</f>
        <v>0</v>
      </c>
      <c r="I83" s="225">
        <f t="array" aca="1" ref="I83" ca="1">N(INDIRECT("I"&amp;SMALL(IF($D$10:$D$41=$D83,ROW($D$10:$D$41),""),ROW()-81)))</f>
        <v>0</v>
      </c>
      <c r="J83" s="225">
        <f t="array" aca="1" ref="J83" ca="1">N(INDIRECT("J"&amp;SMALL(IF($D$10:$D$41=$D83,ROW($D$10:$D$41),""),ROW()-81)))</f>
        <v>0</v>
      </c>
      <c r="K83" s="225">
        <f t="array" aca="1" ref="K83" ca="1">N(INDIRECT("K"&amp;SMALL(IF($D$10:$D$41=$D83,ROW($D$10:$D$41),""),ROW()-81)))</f>
        <v>0</v>
      </c>
      <c r="L83" s="225">
        <f t="array" aca="1" ref="L83" ca="1">N(INDIRECT("L"&amp;SMALL(IF($D$10:$D$41=$D83,ROW($D$10:$D$41),""),ROW()-81)))</f>
        <v>0</v>
      </c>
      <c r="M83" s="226">
        <f t="array" aca="1" ref="M83" ca="1">N(INDIRECT("M"&amp;SMALL(IF($D$10:$D$41=$D83,ROW($D$10:$D$41),""),ROW()-81)))</f>
        <v>0</v>
      </c>
      <c r="N83" s="248">
        <f t="shared" ref="N83" ca="1" si="17">SUM(E83:M83)</f>
        <v>0</v>
      </c>
      <c r="O83" s="249" t="e">
        <f t="shared" ref="O83:O91" ca="1" si="18">AVERAGEIF(E83:M83,"&lt;&gt;0",E83:M83)</f>
        <v>#DIV/0!</v>
      </c>
      <c r="Q83" s="323" t="str">
        <f>pozvánka_ceny!C58</f>
        <v>Majestat XO Brandy de Jerez Gran Reserva 0,7 l</v>
      </c>
      <c r="R83" s="323"/>
      <c r="S83" s="323"/>
      <c r="T83" s="323"/>
      <c r="U83" s="323"/>
      <c r="V83" s="116"/>
      <c r="AC83" s="193" t="str">
        <f t="shared" ref="AC83:AC91" ca="1" si="19">IF(E83=0,"",E83)</f>
        <v/>
      </c>
      <c r="AD83" s="193" t="str">
        <f t="shared" ca="1" si="16"/>
        <v/>
      </c>
      <c r="AE83" s="193" t="str">
        <f t="shared" ca="1" si="16"/>
        <v/>
      </c>
      <c r="AF83" s="193" t="str">
        <f t="shared" ca="1" si="16"/>
        <v/>
      </c>
      <c r="AG83" s="193" t="str">
        <f t="shared" ca="1" si="16"/>
        <v/>
      </c>
      <c r="AH83" s="193" t="str">
        <f t="shared" ca="1" si="16"/>
        <v/>
      </c>
      <c r="AI83" s="193" t="str">
        <f t="shared" ca="1" si="16"/>
        <v/>
      </c>
      <c r="AJ83" s="193" t="str">
        <f t="shared" ca="1" si="16"/>
        <v/>
      </c>
      <c r="AK83" s="193" t="str">
        <f t="shared" ca="1" si="16"/>
        <v/>
      </c>
    </row>
    <row r="84" spans="2:37" ht="16.5" customHeight="1" thickBot="1" x14ac:dyDescent="0.3">
      <c r="B84" s="201" t="s">
        <v>15</v>
      </c>
      <c r="C84" s="222">
        <f t="array" aca="1" ref="C84" ca="1">INDIRECT("C"&amp;SMALL(IF($D$10:$D$41=$D84,ROW($D$10:$D$41),""),ROW()-81))</f>
        <v>0</v>
      </c>
      <c r="D84" s="223"/>
      <c r="E84" s="224">
        <f t="array" aca="1" ref="E84" ca="1">N(INDIRECT("E"&amp;SMALL(IF($D$10:$D$41=$D84,ROW($D$10:$D$41),""),ROW()-81)))</f>
        <v>0</v>
      </c>
      <c r="F84" s="225">
        <f t="array" aca="1" ref="F84" ca="1">N(INDIRECT("F"&amp;SMALL(IF($D$10:$D$41=$D84,ROW($D$10:$D$41),""),ROW()-81)))</f>
        <v>0</v>
      </c>
      <c r="G84" s="225">
        <f t="array" aca="1" ref="G84" ca="1">N(INDIRECT("G"&amp;SMALL(IF($D$10:$D$41=$D84,ROW($D$10:$D$41),""),ROW()-81)))</f>
        <v>0</v>
      </c>
      <c r="H84" s="225">
        <f t="array" aca="1" ref="H84" ca="1">N(INDIRECT("H"&amp;SMALL(IF($D$10:$D$41=$D84,ROW($D$10:$D$41),""),ROW()-81)))</f>
        <v>0</v>
      </c>
      <c r="I84" s="225">
        <f t="array" aca="1" ref="I84" ca="1">N(INDIRECT("I"&amp;SMALL(IF($D$10:$D$41=$D84,ROW($D$10:$D$41),""),ROW()-81)))</f>
        <v>0</v>
      </c>
      <c r="J84" s="225">
        <f t="array" aca="1" ref="J84" ca="1">N(INDIRECT("J"&amp;SMALL(IF($D$10:$D$41=$D84,ROW($D$10:$D$41),""),ROW()-81)))</f>
        <v>0</v>
      </c>
      <c r="K84" s="225">
        <f t="array" aca="1" ref="K84" ca="1">N(INDIRECT("K"&amp;SMALL(IF($D$10:$D$41=$D84,ROW($D$10:$D$41),""),ROW()-81)))</f>
        <v>0</v>
      </c>
      <c r="L84" s="225">
        <f t="array" aca="1" ref="L84" ca="1">N(INDIRECT("L"&amp;SMALL(IF($D$10:$D$41=$D84,ROW($D$10:$D$41),""),ROW()-81)))</f>
        <v>0</v>
      </c>
      <c r="M84" s="226">
        <f t="array" aca="1" ref="M84" ca="1">N(INDIRECT("M"&amp;SMALL(IF($D$10:$D$41=$D84,ROW($D$10:$D$41),""),ROW()-81)))</f>
        <v>0</v>
      </c>
      <c r="N84" s="248">
        <f ca="1">SUM(E84:M84)</f>
        <v>0</v>
      </c>
      <c r="O84" s="249" t="e">
        <f t="shared" ca="1" si="18"/>
        <v>#DIV/0!</v>
      </c>
      <c r="Q84" s="323" t="str">
        <f>pozvánka_ceny!C59</f>
        <v>Jameson Whiskey 0,7 l</v>
      </c>
      <c r="R84" s="323"/>
      <c r="S84" s="323"/>
      <c r="T84" s="323"/>
      <c r="U84" s="323"/>
      <c r="V84" s="116"/>
      <c r="AC84" s="193" t="str">
        <f t="shared" ca="1" si="19"/>
        <v/>
      </c>
      <c r="AD84" s="193" t="str">
        <f t="shared" ca="1" si="16"/>
        <v/>
      </c>
      <c r="AE84" s="193" t="str">
        <f t="shared" ca="1" si="16"/>
        <v/>
      </c>
      <c r="AF84" s="193" t="str">
        <f t="shared" ca="1" si="16"/>
        <v/>
      </c>
      <c r="AG84" s="193" t="str">
        <f t="shared" ca="1" si="16"/>
        <v/>
      </c>
      <c r="AH84" s="193" t="str">
        <f t="shared" ca="1" si="16"/>
        <v/>
      </c>
      <c r="AI84" s="193" t="str">
        <f t="shared" ca="1" si="16"/>
        <v/>
      </c>
      <c r="AJ84" s="193" t="str">
        <f t="shared" ca="1" si="16"/>
        <v/>
      </c>
      <c r="AK84" s="193" t="str">
        <f t="shared" ca="1" si="16"/>
        <v/>
      </c>
    </row>
    <row r="85" spans="2:37" ht="16.5" customHeight="1" thickBot="1" x14ac:dyDescent="0.3">
      <c r="B85" s="201" t="s">
        <v>16</v>
      </c>
      <c r="C85" s="222">
        <f t="array" aca="1" ref="C85" ca="1">INDIRECT("C"&amp;SMALL(IF($D$10:$D$41=$D85,ROW($D$10:$D$41),""),ROW()-81))</f>
        <v>0</v>
      </c>
      <c r="D85" s="223"/>
      <c r="E85" s="224">
        <f t="array" aca="1" ref="E85" ca="1">N(INDIRECT("E"&amp;SMALL(IF($D$10:$D$41=$D85,ROW($D$10:$D$41),""),ROW()-81)))</f>
        <v>0</v>
      </c>
      <c r="F85" s="225">
        <f t="array" aca="1" ref="F85" ca="1">N(INDIRECT("F"&amp;SMALL(IF($D$10:$D$41=$D85,ROW($D$10:$D$41),""),ROW()-81)))</f>
        <v>0</v>
      </c>
      <c r="G85" s="225">
        <f t="array" aca="1" ref="G85" ca="1">N(INDIRECT("G"&amp;SMALL(IF($D$10:$D$41=$D85,ROW($D$10:$D$41),""),ROW()-81)))</f>
        <v>0</v>
      </c>
      <c r="H85" s="225">
        <f t="array" aca="1" ref="H85" ca="1">N(INDIRECT("H"&amp;SMALL(IF($D$10:$D$41=$D85,ROW($D$10:$D$41),""),ROW()-81)))</f>
        <v>0</v>
      </c>
      <c r="I85" s="225">
        <f t="array" aca="1" ref="I85" ca="1">N(INDIRECT("I"&amp;SMALL(IF($D$10:$D$41=$D85,ROW($D$10:$D$41),""),ROW()-81)))</f>
        <v>0</v>
      </c>
      <c r="J85" s="225">
        <f t="array" aca="1" ref="J85" ca="1">N(INDIRECT("J"&amp;SMALL(IF($D$10:$D$41=$D85,ROW($D$10:$D$41),""),ROW()-81)))</f>
        <v>0</v>
      </c>
      <c r="K85" s="225">
        <f t="array" aca="1" ref="K85" ca="1">N(INDIRECT("K"&amp;SMALL(IF($D$10:$D$41=$D85,ROW($D$10:$D$41),""),ROW()-81)))</f>
        <v>0</v>
      </c>
      <c r="L85" s="225">
        <f t="array" aca="1" ref="L85" ca="1">N(INDIRECT("L"&amp;SMALL(IF($D$10:$D$41=$D85,ROW($D$10:$D$41),""),ROW()-81)))</f>
        <v>0</v>
      </c>
      <c r="M85" s="226">
        <f t="array" aca="1" ref="M85" ca="1">N(INDIRECT("M"&amp;SMALL(IF($D$10:$D$41=$D85,ROW($D$10:$D$41),""),ROW()-81)))</f>
        <v>0</v>
      </c>
      <c r="N85" s="248">
        <f ca="1">SUM(E85:M85)</f>
        <v>0</v>
      </c>
      <c r="O85" s="249" t="e">
        <f t="shared" ca="1" si="18"/>
        <v>#DIV/0!</v>
      </c>
      <c r="Q85" s="323" t="str">
        <f>pozvánka_ceny!C60</f>
        <v>Captain Morgan Rum 0,7 l</v>
      </c>
      <c r="R85" s="323"/>
      <c r="S85" s="323"/>
      <c r="T85" s="323"/>
      <c r="U85" s="323"/>
      <c r="V85" s="116"/>
      <c r="AC85" s="193" t="str">
        <f t="shared" ca="1" si="19"/>
        <v/>
      </c>
      <c r="AD85" s="193" t="str">
        <f t="shared" ca="1" si="16"/>
        <v/>
      </c>
      <c r="AE85" s="193" t="str">
        <f t="shared" ca="1" si="16"/>
        <v/>
      </c>
      <c r="AF85" s="193" t="str">
        <f t="shared" ca="1" si="16"/>
        <v/>
      </c>
      <c r="AG85" s="193" t="str">
        <f t="shared" ca="1" si="16"/>
        <v/>
      </c>
      <c r="AH85" s="193" t="str">
        <f t="shared" ca="1" si="16"/>
        <v/>
      </c>
      <c r="AI85" s="193" t="str">
        <f t="shared" ca="1" si="16"/>
        <v/>
      </c>
      <c r="AJ85" s="193" t="str">
        <f t="shared" ca="1" si="16"/>
        <v/>
      </c>
      <c r="AK85" s="193" t="str">
        <f t="shared" ca="1" si="16"/>
        <v/>
      </c>
    </row>
    <row r="86" spans="2:37" ht="16.5" customHeight="1" thickBot="1" x14ac:dyDescent="0.3">
      <c r="B86" s="201" t="s">
        <v>20</v>
      </c>
      <c r="C86" s="222">
        <f t="array" aca="1" ref="C86" ca="1">INDIRECT("C"&amp;SMALL(IF($D$10:$D$41=$D86,ROW($D$10:$D$41),""),ROW()-81))</f>
        <v>0</v>
      </c>
      <c r="D86" s="208"/>
      <c r="E86" s="224">
        <f t="array" aca="1" ref="E86" ca="1">N(INDIRECT("E"&amp;SMALL(IF($D$10:$D$41=$D86,ROW($D$10:$D$41),""),ROW()-81)))</f>
        <v>0</v>
      </c>
      <c r="F86" s="225">
        <f t="array" aca="1" ref="F86" ca="1">N(INDIRECT("F"&amp;SMALL(IF($D$10:$D$41=$D86,ROW($D$10:$D$41),""),ROW()-81)))</f>
        <v>0</v>
      </c>
      <c r="G86" s="225">
        <f t="array" aca="1" ref="G86" ca="1">N(INDIRECT("G"&amp;SMALL(IF($D$10:$D$41=$D86,ROW($D$10:$D$41),""),ROW()-81)))</f>
        <v>0</v>
      </c>
      <c r="H86" s="225">
        <f t="array" aca="1" ref="H86" ca="1">N(INDIRECT("H"&amp;SMALL(IF($D$10:$D$41=$D86,ROW($D$10:$D$41),""),ROW()-81)))</f>
        <v>0</v>
      </c>
      <c r="I86" s="225">
        <f t="array" aca="1" ref="I86" ca="1">N(INDIRECT("I"&amp;SMALL(IF($D$10:$D$41=$D86,ROW($D$10:$D$41),""),ROW()-81)))</f>
        <v>0</v>
      </c>
      <c r="J86" s="225">
        <f t="array" aca="1" ref="J86" ca="1">N(INDIRECT("J"&amp;SMALL(IF($D$10:$D$41=$D86,ROW($D$10:$D$41),""),ROW()-81)))</f>
        <v>0</v>
      </c>
      <c r="K86" s="225">
        <f t="array" aca="1" ref="K86" ca="1">N(INDIRECT("K"&amp;SMALL(IF($D$10:$D$41=$D86,ROW($D$10:$D$41),""),ROW()-81)))</f>
        <v>0</v>
      </c>
      <c r="L86" s="225">
        <f t="array" aca="1" ref="L86" ca="1">N(INDIRECT("L"&amp;SMALL(IF($D$10:$D$41=$D86,ROW($D$10:$D$41),""),ROW()-81)))</f>
        <v>0</v>
      </c>
      <c r="M86" s="226">
        <f t="array" aca="1" ref="M86" ca="1">N(INDIRECT("M"&amp;SMALL(IF($D$10:$D$41=$D86,ROW($D$10:$D$41),""),ROW()-81)))</f>
        <v>0</v>
      </c>
      <c r="N86" s="248">
        <f t="shared" ref="N86:N91" ca="1" si="20">SUM(E86:M86)</f>
        <v>0</v>
      </c>
      <c r="O86" s="249" t="e">
        <f t="shared" ca="1" si="18"/>
        <v>#DIV/0!</v>
      </c>
      <c r="V86" s="116"/>
      <c r="AC86" s="193" t="str">
        <f t="shared" ca="1" si="19"/>
        <v/>
      </c>
      <c r="AD86" s="193" t="str">
        <f t="shared" ca="1" si="16"/>
        <v/>
      </c>
      <c r="AE86" s="193" t="str">
        <f t="shared" ca="1" si="16"/>
        <v/>
      </c>
      <c r="AF86" s="193" t="str">
        <f t="shared" ca="1" si="16"/>
        <v/>
      </c>
      <c r="AG86" s="193" t="str">
        <f t="shared" ca="1" si="16"/>
        <v/>
      </c>
      <c r="AH86" s="193" t="str">
        <f t="shared" ca="1" si="16"/>
        <v/>
      </c>
      <c r="AI86" s="193" t="str">
        <f t="shared" ca="1" si="16"/>
        <v/>
      </c>
      <c r="AJ86" s="193" t="str">
        <f t="shared" ca="1" si="16"/>
        <v/>
      </c>
      <c r="AK86" s="193" t="str">
        <f t="shared" ca="1" si="16"/>
        <v/>
      </c>
    </row>
    <row r="87" spans="2:37" ht="16.5" customHeight="1" thickBot="1" x14ac:dyDescent="0.3">
      <c r="B87" s="201" t="s">
        <v>22</v>
      </c>
      <c r="C87" s="222">
        <f t="array" aca="1" ref="C87" ca="1">INDIRECT("C"&amp;SMALL(IF($D$10:$D$41=$D87,ROW($D$10:$D$41),""),ROW()-81))</f>
        <v>0</v>
      </c>
      <c r="D87" s="208"/>
      <c r="E87" s="224">
        <f t="array" aca="1" ref="E87" ca="1">N(INDIRECT("E"&amp;SMALL(IF($D$10:$D$41=$D87,ROW($D$10:$D$41),""),ROW()-81)))</f>
        <v>0</v>
      </c>
      <c r="F87" s="225">
        <f t="array" aca="1" ref="F87" ca="1">N(INDIRECT("F"&amp;SMALL(IF($D$10:$D$41=$D87,ROW($D$10:$D$41),""),ROW()-81)))</f>
        <v>0</v>
      </c>
      <c r="G87" s="225">
        <f t="array" aca="1" ref="G87" ca="1">N(INDIRECT("G"&amp;SMALL(IF($D$10:$D$41=$D87,ROW($D$10:$D$41),""),ROW()-81)))</f>
        <v>0</v>
      </c>
      <c r="H87" s="225">
        <f t="array" aca="1" ref="H87" ca="1">N(INDIRECT("H"&amp;SMALL(IF($D$10:$D$41=$D87,ROW($D$10:$D$41),""),ROW()-81)))</f>
        <v>0</v>
      </c>
      <c r="I87" s="225">
        <f t="array" aca="1" ref="I87" ca="1">N(INDIRECT("I"&amp;SMALL(IF($D$10:$D$41=$D87,ROW($D$10:$D$41),""),ROW()-81)))</f>
        <v>0</v>
      </c>
      <c r="J87" s="225">
        <f t="array" aca="1" ref="J87" ca="1">N(INDIRECT("J"&amp;SMALL(IF($D$10:$D$41=$D87,ROW($D$10:$D$41),""),ROW()-81)))</f>
        <v>0</v>
      </c>
      <c r="K87" s="225">
        <f t="array" aca="1" ref="K87" ca="1">N(INDIRECT("K"&amp;SMALL(IF($D$10:$D$41=$D87,ROW($D$10:$D$41),""),ROW()-81)))</f>
        <v>0</v>
      </c>
      <c r="L87" s="225">
        <f t="array" aca="1" ref="L87" ca="1">N(INDIRECT("L"&amp;SMALL(IF($D$10:$D$41=$D87,ROW($D$10:$D$41),""),ROW()-81)))</f>
        <v>0</v>
      </c>
      <c r="M87" s="226">
        <f t="array" aca="1" ref="M87" ca="1">N(INDIRECT("M"&amp;SMALL(IF($D$10:$D$41=$D87,ROW($D$10:$D$41),""),ROW()-81)))</f>
        <v>0</v>
      </c>
      <c r="N87" s="248">
        <f t="shared" ca="1" si="20"/>
        <v>0</v>
      </c>
      <c r="O87" s="249" t="e">
        <f t="shared" ca="1" si="18"/>
        <v>#DIV/0!</v>
      </c>
      <c r="V87" s="116"/>
      <c r="AC87" s="193" t="str">
        <f t="shared" ca="1" si="19"/>
        <v/>
      </c>
      <c r="AD87" s="193" t="str">
        <f t="shared" ca="1" si="16"/>
        <v/>
      </c>
      <c r="AE87" s="193" t="str">
        <f t="shared" ca="1" si="16"/>
        <v/>
      </c>
      <c r="AF87" s="193" t="str">
        <f t="shared" ca="1" si="16"/>
        <v/>
      </c>
      <c r="AG87" s="193" t="str">
        <f t="shared" ca="1" si="16"/>
        <v/>
      </c>
      <c r="AH87" s="193" t="str">
        <f t="shared" ca="1" si="16"/>
        <v/>
      </c>
      <c r="AI87" s="193" t="str">
        <f t="shared" ca="1" si="16"/>
        <v/>
      </c>
      <c r="AJ87" s="193" t="str">
        <f t="shared" ca="1" si="16"/>
        <v/>
      </c>
      <c r="AK87" s="193" t="str">
        <f t="shared" ca="1" si="16"/>
        <v/>
      </c>
    </row>
    <row r="88" spans="2:37" ht="16.5" customHeight="1" thickBot="1" x14ac:dyDescent="0.3">
      <c r="B88" s="201" t="s">
        <v>23</v>
      </c>
      <c r="C88" s="222">
        <f t="array" aca="1" ref="C88" ca="1">INDIRECT("C"&amp;SMALL(IF($D$10:$D$41=$D88,ROW($D$10:$D$41),""),ROW()-81))</f>
        <v>0</v>
      </c>
      <c r="D88" s="208"/>
      <c r="E88" s="224">
        <f t="array" aca="1" ref="E88" ca="1">N(INDIRECT("E"&amp;SMALL(IF($D$10:$D$41=$D88,ROW($D$10:$D$41),""),ROW()-81)))</f>
        <v>0</v>
      </c>
      <c r="F88" s="225">
        <f t="array" aca="1" ref="F88" ca="1">N(INDIRECT("F"&amp;SMALL(IF($D$10:$D$41=$D88,ROW($D$10:$D$41),""),ROW()-81)))</f>
        <v>0</v>
      </c>
      <c r="G88" s="225">
        <f t="array" aca="1" ref="G88" ca="1">N(INDIRECT("G"&amp;SMALL(IF($D$10:$D$41=$D88,ROW($D$10:$D$41),""),ROW()-81)))</f>
        <v>0</v>
      </c>
      <c r="H88" s="225">
        <f t="array" aca="1" ref="H88" ca="1">N(INDIRECT("H"&amp;SMALL(IF($D$10:$D$41=$D88,ROW($D$10:$D$41),""),ROW()-81)))</f>
        <v>0</v>
      </c>
      <c r="I88" s="225">
        <f t="array" aca="1" ref="I88" ca="1">N(INDIRECT("I"&amp;SMALL(IF($D$10:$D$41=$D88,ROW($D$10:$D$41),""),ROW()-81)))</f>
        <v>0</v>
      </c>
      <c r="J88" s="225">
        <f t="array" aca="1" ref="J88" ca="1">N(INDIRECT("J"&amp;SMALL(IF($D$10:$D$41=$D88,ROW($D$10:$D$41),""),ROW()-81)))</f>
        <v>0</v>
      </c>
      <c r="K88" s="225">
        <f t="array" aca="1" ref="K88" ca="1">N(INDIRECT("K"&amp;SMALL(IF($D$10:$D$41=$D88,ROW($D$10:$D$41),""),ROW()-81)))</f>
        <v>0</v>
      </c>
      <c r="L88" s="225">
        <f t="array" aca="1" ref="L88" ca="1">N(INDIRECT("L"&amp;SMALL(IF($D$10:$D$41=$D88,ROW($D$10:$D$41),""),ROW()-81)))</f>
        <v>0</v>
      </c>
      <c r="M88" s="226">
        <f t="array" aca="1" ref="M88" ca="1">N(INDIRECT("M"&amp;SMALL(IF($D$10:$D$41=$D88,ROW($D$10:$D$41),""),ROW()-81)))</f>
        <v>0</v>
      </c>
      <c r="N88" s="248">
        <f t="shared" ca="1" si="20"/>
        <v>0</v>
      </c>
      <c r="O88" s="249" t="e">
        <f t="shared" ca="1" si="18"/>
        <v>#DIV/0!</v>
      </c>
      <c r="V88" s="116"/>
      <c r="AC88" s="193" t="str">
        <f t="shared" ca="1" si="19"/>
        <v/>
      </c>
      <c r="AD88" s="193" t="str">
        <f t="shared" ca="1" si="16"/>
        <v/>
      </c>
      <c r="AE88" s="193" t="str">
        <f t="shared" ca="1" si="16"/>
        <v/>
      </c>
      <c r="AF88" s="193" t="str">
        <f t="shared" ca="1" si="16"/>
        <v/>
      </c>
      <c r="AG88" s="193" t="str">
        <f t="shared" ca="1" si="16"/>
        <v/>
      </c>
      <c r="AH88" s="193" t="str">
        <f t="shared" ca="1" si="16"/>
        <v/>
      </c>
      <c r="AI88" s="193" t="str">
        <f t="shared" ca="1" si="16"/>
        <v/>
      </c>
      <c r="AJ88" s="193" t="str">
        <f t="shared" ca="1" si="16"/>
        <v/>
      </c>
      <c r="AK88" s="193" t="str">
        <f t="shared" ca="1" si="16"/>
        <v/>
      </c>
    </row>
    <row r="89" spans="2:37" ht="16.5" customHeight="1" thickBot="1" x14ac:dyDescent="0.3">
      <c r="B89" s="201" t="s">
        <v>25</v>
      </c>
      <c r="C89" s="222">
        <f t="array" aca="1" ref="C89" ca="1">INDIRECT("C"&amp;SMALL(IF($D$10:$D$41=$D89,ROW($D$10:$D$41),""),ROW()-81))</f>
        <v>0</v>
      </c>
      <c r="D89" s="208"/>
      <c r="E89" s="224">
        <f t="array" aca="1" ref="E89" ca="1">N(INDIRECT("E"&amp;SMALL(IF($D$10:$D$41=$D89,ROW($D$10:$D$41),""),ROW()-81)))</f>
        <v>0</v>
      </c>
      <c r="F89" s="225">
        <f t="array" aca="1" ref="F89" ca="1">N(INDIRECT("F"&amp;SMALL(IF($D$10:$D$41=$D89,ROW($D$10:$D$41),""),ROW()-81)))</f>
        <v>0</v>
      </c>
      <c r="G89" s="225">
        <f t="array" aca="1" ref="G89" ca="1">N(INDIRECT("G"&amp;SMALL(IF($D$10:$D$41=$D89,ROW($D$10:$D$41),""),ROW()-81)))</f>
        <v>0</v>
      </c>
      <c r="H89" s="225">
        <f t="array" aca="1" ref="H89" ca="1">N(INDIRECT("H"&amp;SMALL(IF($D$10:$D$41=$D89,ROW($D$10:$D$41),""),ROW()-81)))</f>
        <v>0</v>
      </c>
      <c r="I89" s="225">
        <f t="array" aca="1" ref="I89" ca="1">N(INDIRECT("I"&amp;SMALL(IF($D$10:$D$41=$D89,ROW($D$10:$D$41),""),ROW()-81)))</f>
        <v>0</v>
      </c>
      <c r="J89" s="225">
        <f t="array" aca="1" ref="J89" ca="1">N(INDIRECT("J"&amp;SMALL(IF($D$10:$D$41=$D89,ROW($D$10:$D$41),""),ROW()-81)))</f>
        <v>0</v>
      </c>
      <c r="K89" s="225">
        <f t="array" aca="1" ref="K89" ca="1">N(INDIRECT("K"&amp;SMALL(IF($D$10:$D$41=$D89,ROW($D$10:$D$41),""),ROW()-81)))</f>
        <v>0</v>
      </c>
      <c r="L89" s="225">
        <f t="array" aca="1" ref="L89" ca="1">N(INDIRECT("L"&amp;SMALL(IF($D$10:$D$41=$D89,ROW($D$10:$D$41),""),ROW()-81)))</f>
        <v>0</v>
      </c>
      <c r="M89" s="226">
        <f t="array" aca="1" ref="M89" ca="1">N(INDIRECT("M"&amp;SMALL(IF($D$10:$D$41=$D89,ROW($D$10:$D$41),""),ROW()-81)))</f>
        <v>0</v>
      </c>
      <c r="N89" s="248">
        <f t="shared" ca="1" si="20"/>
        <v>0</v>
      </c>
      <c r="O89" s="249" t="e">
        <f t="shared" ca="1" si="18"/>
        <v>#DIV/0!</v>
      </c>
      <c r="V89" s="116"/>
      <c r="AC89" s="193" t="str">
        <f t="shared" ca="1" si="19"/>
        <v/>
      </c>
      <c r="AD89" s="193" t="str">
        <f t="shared" ca="1" si="16"/>
        <v/>
      </c>
      <c r="AE89" s="193" t="str">
        <f t="shared" ca="1" si="16"/>
        <v/>
      </c>
      <c r="AF89" s="193" t="str">
        <f t="shared" ca="1" si="16"/>
        <v/>
      </c>
      <c r="AG89" s="193" t="str">
        <f t="shared" ca="1" si="16"/>
        <v/>
      </c>
      <c r="AH89" s="193" t="str">
        <f t="shared" ca="1" si="16"/>
        <v/>
      </c>
      <c r="AI89" s="193" t="str">
        <f t="shared" ca="1" si="16"/>
        <v/>
      </c>
      <c r="AJ89" s="193" t="str">
        <f t="shared" ca="1" si="16"/>
        <v/>
      </c>
      <c r="AK89" s="193" t="str">
        <f t="shared" ca="1" si="16"/>
        <v/>
      </c>
    </row>
    <row r="90" spans="2:37" ht="16.5" customHeight="1" thickBot="1" x14ac:dyDescent="0.3">
      <c r="B90" s="201" t="s">
        <v>26</v>
      </c>
      <c r="C90" s="222">
        <f t="array" aca="1" ref="C90" ca="1">INDIRECT("C"&amp;SMALL(IF($D$10:$D$41=$D90,ROW($D$10:$D$41),""),ROW()-81))</f>
        <v>0</v>
      </c>
      <c r="D90" s="208"/>
      <c r="E90" s="224">
        <f t="array" aca="1" ref="E90" ca="1">N(INDIRECT("E"&amp;SMALL(IF($D$10:$D$41=$D90,ROW($D$10:$D$41),""),ROW()-81)))</f>
        <v>0</v>
      </c>
      <c r="F90" s="225">
        <f t="array" aca="1" ref="F90" ca="1">N(INDIRECT("F"&amp;SMALL(IF($D$10:$D$41=$D90,ROW($D$10:$D$41),""),ROW()-81)))</f>
        <v>0</v>
      </c>
      <c r="G90" s="225">
        <f t="array" aca="1" ref="G90" ca="1">N(INDIRECT("G"&amp;SMALL(IF($D$10:$D$41=$D90,ROW($D$10:$D$41),""),ROW()-81)))</f>
        <v>0</v>
      </c>
      <c r="H90" s="225">
        <f t="array" aca="1" ref="H90" ca="1">N(INDIRECT("H"&amp;SMALL(IF($D$10:$D$41=$D90,ROW($D$10:$D$41),""),ROW()-81)))</f>
        <v>0</v>
      </c>
      <c r="I90" s="225">
        <f t="array" aca="1" ref="I90" ca="1">N(INDIRECT("I"&amp;SMALL(IF($D$10:$D$41=$D90,ROW($D$10:$D$41),""),ROW()-81)))</f>
        <v>0</v>
      </c>
      <c r="J90" s="225">
        <f t="array" aca="1" ref="J90" ca="1">N(INDIRECT("J"&amp;SMALL(IF($D$10:$D$41=$D90,ROW($D$10:$D$41),""),ROW()-81)))</f>
        <v>0</v>
      </c>
      <c r="K90" s="225">
        <f t="array" aca="1" ref="K90" ca="1">N(INDIRECT("K"&amp;SMALL(IF($D$10:$D$41=$D90,ROW($D$10:$D$41),""),ROW()-81)))</f>
        <v>0</v>
      </c>
      <c r="L90" s="225">
        <f t="array" aca="1" ref="L90" ca="1">N(INDIRECT("L"&amp;SMALL(IF($D$10:$D$41=$D90,ROW($D$10:$D$41),""),ROW()-81)))</f>
        <v>0</v>
      </c>
      <c r="M90" s="226">
        <f t="array" aca="1" ref="M90" ca="1">N(INDIRECT("M"&amp;SMALL(IF($D$10:$D$41=$D90,ROW($D$10:$D$41),""),ROW()-81)))</f>
        <v>0</v>
      </c>
      <c r="N90" s="248">
        <f t="shared" ca="1" si="20"/>
        <v>0</v>
      </c>
      <c r="O90" s="249" t="e">
        <f t="shared" ca="1" si="18"/>
        <v>#DIV/0!</v>
      </c>
      <c r="V90" s="116"/>
      <c r="AC90" s="193" t="str">
        <f t="shared" ca="1" si="19"/>
        <v/>
      </c>
      <c r="AD90" s="193" t="str">
        <f t="shared" ca="1" si="16"/>
        <v/>
      </c>
      <c r="AE90" s="193" t="str">
        <f t="shared" ca="1" si="16"/>
        <v/>
      </c>
      <c r="AF90" s="193" t="str">
        <f t="shared" ca="1" si="16"/>
        <v/>
      </c>
      <c r="AG90" s="193" t="str">
        <f t="shared" ca="1" si="16"/>
        <v/>
      </c>
      <c r="AH90" s="193" t="str">
        <f t="shared" ca="1" si="16"/>
        <v/>
      </c>
      <c r="AI90" s="193" t="str">
        <f t="shared" ca="1" si="16"/>
        <v/>
      </c>
      <c r="AJ90" s="193" t="str">
        <f t="shared" ca="1" si="16"/>
        <v/>
      </c>
      <c r="AK90" s="193" t="str">
        <f t="shared" ca="1" si="16"/>
        <v/>
      </c>
    </row>
    <row r="91" spans="2:37" ht="16.5" customHeight="1" thickBot="1" x14ac:dyDescent="0.3">
      <c r="B91" s="202" t="s">
        <v>27</v>
      </c>
      <c r="C91" s="228">
        <f t="array" aca="1" ref="C91" ca="1">INDIRECT("C"&amp;SMALL(IF($D$10:$D$41=$D91,ROW($D$10:$D$41),""),ROW()-81))</f>
        <v>0</v>
      </c>
      <c r="D91" s="209"/>
      <c r="E91" s="224">
        <f t="array" aca="1" ref="E91" ca="1">N(INDIRECT("E"&amp;SMALL(IF($D$10:$D$41=$D91,ROW($D$10:$D$41),""),ROW()-81)))</f>
        <v>0</v>
      </c>
      <c r="F91" s="225">
        <f t="array" aca="1" ref="F91" ca="1">N(INDIRECT("F"&amp;SMALL(IF($D$10:$D$41=$D91,ROW($D$10:$D$41),""),ROW()-81)))</f>
        <v>0</v>
      </c>
      <c r="G91" s="225">
        <f t="array" aca="1" ref="G91" ca="1">N(INDIRECT("G"&amp;SMALL(IF($D$10:$D$41=$D91,ROW($D$10:$D$41),""),ROW()-81)))</f>
        <v>0</v>
      </c>
      <c r="H91" s="225">
        <f t="array" aca="1" ref="H91" ca="1">N(INDIRECT("H"&amp;SMALL(IF($D$10:$D$41=$D91,ROW($D$10:$D$41),""),ROW()-81)))</f>
        <v>0</v>
      </c>
      <c r="I91" s="225">
        <f t="array" aca="1" ref="I91" ca="1">N(INDIRECT("I"&amp;SMALL(IF($D$10:$D$41=$D91,ROW($D$10:$D$41),""),ROW()-81)))</f>
        <v>0</v>
      </c>
      <c r="J91" s="225">
        <f t="array" aca="1" ref="J91" ca="1">N(INDIRECT("J"&amp;SMALL(IF($D$10:$D$41=$D91,ROW($D$10:$D$41),""),ROW()-81)))</f>
        <v>0</v>
      </c>
      <c r="K91" s="225">
        <f t="array" aca="1" ref="K91" ca="1">N(INDIRECT("K"&amp;SMALL(IF($D$10:$D$41=$D91,ROW($D$10:$D$41),""),ROW()-81)))</f>
        <v>0</v>
      </c>
      <c r="L91" s="225">
        <f t="array" aca="1" ref="L91" ca="1">N(INDIRECT("L"&amp;SMALL(IF($D$10:$D$41=$D91,ROW($D$10:$D$41),""),ROW()-81)))</f>
        <v>0</v>
      </c>
      <c r="M91" s="226">
        <f t="array" aca="1" ref="M91" ca="1">N(INDIRECT("M"&amp;SMALL(IF($D$10:$D$41=$D91,ROW($D$10:$D$41),""),ROW()-81)))</f>
        <v>0</v>
      </c>
      <c r="N91" s="248">
        <f t="shared" ca="1" si="20"/>
        <v>0</v>
      </c>
      <c r="O91" s="249" t="e">
        <f t="shared" ca="1" si="18"/>
        <v>#DIV/0!</v>
      </c>
      <c r="V91" s="116"/>
      <c r="AC91" s="193" t="str">
        <f t="shared" ca="1" si="19"/>
        <v/>
      </c>
      <c r="AD91" s="193" t="str">
        <f t="shared" ca="1" si="16"/>
        <v/>
      </c>
      <c r="AE91" s="193" t="str">
        <f t="shared" ca="1" si="16"/>
        <v/>
      </c>
      <c r="AF91" s="193" t="str">
        <f t="shared" ca="1" si="16"/>
        <v/>
      </c>
      <c r="AG91" s="193" t="str">
        <f t="shared" ca="1" si="16"/>
        <v/>
      </c>
      <c r="AH91" s="193" t="str">
        <f t="shared" ca="1" si="16"/>
        <v/>
      </c>
      <c r="AI91" s="193" t="str">
        <f t="shared" ca="1" si="16"/>
        <v/>
      </c>
      <c r="AJ91" s="193" t="str">
        <f t="shared" ca="1" si="16"/>
        <v/>
      </c>
      <c r="AK91" s="193" t="str">
        <f t="shared" ca="1" si="16"/>
        <v/>
      </c>
    </row>
    <row r="92" spans="2:37" ht="16.5" customHeight="1" x14ac:dyDescent="0.25">
      <c r="B92" s="340" t="s">
        <v>158</v>
      </c>
      <c r="C92" s="344"/>
      <c r="D92" s="162"/>
      <c r="E92" s="170">
        <f ca="1">SUM(E82:E91)</f>
        <v>152</v>
      </c>
      <c r="F92" s="163">
        <f t="shared" ref="F92:N92" ca="1" si="21">SUM(F82:F91)</f>
        <v>189</v>
      </c>
      <c r="G92" s="163">
        <f t="shared" ca="1" si="21"/>
        <v>101</v>
      </c>
      <c r="H92" s="163">
        <f t="shared" ca="1" si="21"/>
        <v>0</v>
      </c>
      <c r="I92" s="163">
        <f t="shared" ca="1" si="21"/>
        <v>0</v>
      </c>
      <c r="J92" s="163">
        <f t="shared" ca="1" si="21"/>
        <v>0</v>
      </c>
      <c r="K92" s="163">
        <f t="shared" ca="1" si="21"/>
        <v>0</v>
      </c>
      <c r="L92" s="163">
        <f t="shared" ca="1" si="21"/>
        <v>0</v>
      </c>
      <c r="M92" s="164">
        <f t="shared" ca="1" si="21"/>
        <v>0</v>
      </c>
      <c r="N92" s="173">
        <f t="shared" ca="1" si="21"/>
        <v>442</v>
      </c>
      <c r="O92" s="165"/>
      <c r="V92" s="116"/>
    </row>
    <row r="93" spans="2:37" ht="16.5" customHeight="1" thickBot="1" x14ac:dyDescent="0.3">
      <c r="B93" s="342" t="s">
        <v>157</v>
      </c>
      <c r="C93" s="343"/>
      <c r="D93" s="166"/>
      <c r="E93" s="171">
        <f ca="1">AVERAGEIF(E82:E91,"&lt;&gt;0",E82:E91)</f>
        <v>152</v>
      </c>
      <c r="F93" s="167">
        <f t="shared" ref="F93:M93" ca="1" si="22">AVERAGEIF(F82:F91,"&lt;&gt;0",F82:F91)</f>
        <v>189</v>
      </c>
      <c r="G93" s="167">
        <f t="shared" ca="1" si="22"/>
        <v>101</v>
      </c>
      <c r="H93" s="167" t="e">
        <f t="shared" ca="1" si="22"/>
        <v>#DIV/0!</v>
      </c>
      <c r="I93" s="167" t="e">
        <f t="shared" ca="1" si="22"/>
        <v>#DIV/0!</v>
      </c>
      <c r="J93" s="167" t="e">
        <f t="shared" ca="1" si="22"/>
        <v>#DIV/0!</v>
      </c>
      <c r="K93" s="167" t="e">
        <f t="shared" ca="1" si="22"/>
        <v>#DIV/0!</v>
      </c>
      <c r="L93" s="167" t="e">
        <f t="shared" ca="1" si="22"/>
        <v>#DIV/0!</v>
      </c>
      <c r="M93" s="168" t="e">
        <f t="shared" ca="1" si="22"/>
        <v>#DIV/0!</v>
      </c>
      <c r="N93" s="169"/>
      <c r="O93" s="186">
        <f ca="1">IF(N92="","",AVERAGEIF(E82:M91,"&lt;&gt;0",E82:M91))</f>
        <v>147.33333333333334</v>
      </c>
      <c r="V93" s="116"/>
    </row>
    <row r="96" spans="2:37" x14ac:dyDescent="0.25">
      <c r="B96" s="330" t="s">
        <v>106</v>
      </c>
      <c r="C96" s="330"/>
      <c r="D96" s="330"/>
    </row>
    <row r="97" spans="2:5" ht="7.5" customHeight="1" x14ac:dyDescent="0.25"/>
    <row r="98" spans="2:5" x14ac:dyDescent="0.25">
      <c r="B98" s="79" t="str">
        <f>rozpis_příprava!E20</f>
        <v>Ž</v>
      </c>
      <c r="C98" s="82" t="str">
        <f>rozpis_příprava!B20</f>
        <v>KATEGORIE ŽENY</v>
      </c>
      <c r="D98" s="83"/>
      <c r="E98" s="84"/>
    </row>
    <row r="99" spans="2:5" x14ac:dyDescent="0.25">
      <c r="B99" s="80" t="str">
        <f>rozpis_příprava!E21</f>
        <v>MP</v>
      </c>
      <c r="C99" s="82" t="str">
        <f>rozpis_příprava!B21</f>
        <v>KATEGORIE MUŽI ČP</v>
      </c>
      <c r="D99" s="83"/>
      <c r="E99" s="84"/>
    </row>
    <row r="100" spans="2:5" x14ac:dyDescent="0.25">
      <c r="B100" s="81" t="str">
        <f>rozpis_příprava!E22</f>
        <v>MK</v>
      </c>
      <c r="C100" s="82" t="str">
        <f>rozpis_příprava!B22</f>
        <v>KATEGORIE MUŽI Kar.</v>
      </c>
      <c r="D100" s="83"/>
      <c r="E100" s="84"/>
    </row>
    <row r="101" spans="2:5" x14ac:dyDescent="0.25">
      <c r="B101" s="185"/>
      <c r="C101" s="185"/>
    </row>
  </sheetData>
  <mergeCells count="58">
    <mergeCell ref="B92:C92"/>
    <mergeCell ref="B93:C93"/>
    <mergeCell ref="B96:D96"/>
    <mergeCell ref="B80:O80"/>
    <mergeCell ref="Q80:U81"/>
    <mergeCell ref="Q82:U82"/>
    <mergeCell ref="Q83:U83"/>
    <mergeCell ref="Q84:U84"/>
    <mergeCell ref="Q85:U85"/>
    <mergeCell ref="B77:C77"/>
    <mergeCell ref="Q49:U49"/>
    <mergeCell ref="Q50:U50"/>
    <mergeCell ref="Q51:U51"/>
    <mergeCell ref="B58:C58"/>
    <mergeCell ref="B59:C59"/>
    <mergeCell ref="B62:O62"/>
    <mergeCell ref="Q62:U63"/>
    <mergeCell ref="Q64:U64"/>
    <mergeCell ref="Q65:U65"/>
    <mergeCell ref="Q66:U66"/>
    <mergeCell ref="Q67:U67"/>
    <mergeCell ref="B76:C76"/>
    <mergeCell ref="B42:C42"/>
    <mergeCell ref="B43:C43"/>
    <mergeCell ref="AC44:AK45"/>
    <mergeCell ref="B46:O46"/>
    <mergeCell ref="Q46:U47"/>
    <mergeCell ref="Q48:U48"/>
    <mergeCell ref="W29:AA30"/>
    <mergeCell ref="W31:Y31"/>
    <mergeCell ref="Z31:AA31"/>
    <mergeCell ref="W32:Y32"/>
    <mergeCell ref="Z32:AA32"/>
    <mergeCell ref="W33:AA33"/>
    <mergeCell ref="W26:AA26"/>
    <mergeCell ref="W15:AA16"/>
    <mergeCell ref="W17:Y17"/>
    <mergeCell ref="Z17:AA17"/>
    <mergeCell ref="W18:Y18"/>
    <mergeCell ref="Z18:AA18"/>
    <mergeCell ref="W19:AA19"/>
    <mergeCell ref="W22:AA23"/>
    <mergeCell ref="W24:Y24"/>
    <mergeCell ref="Z24:AA24"/>
    <mergeCell ref="W25:Y25"/>
    <mergeCell ref="Z25:AA25"/>
    <mergeCell ref="W12:AA12"/>
    <mergeCell ref="B2:O2"/>
    <mergeCell ref="Q4:U4"/>
    <mergeCell ref="W4:AA4"/>
    <mergeCell ref="B8:O8"/>
    <mergeCell ref="Q8:U9"/>
    <mergeCell ref="W8:AA9"/>
    <mergeCell ref="Q10:U10"/>
    <mergeCell ref="W10:Y10"/>
    <mergeCell ref="Z10:AA10"/>
    <mergeCell ref="W11:Y11"/>
    <mergeCell ref="Z11:AA11"/>
  </mergeCells>
  <conditionalFormatting sqref="O10:O41 O48:O57">
    <cfRule type="containsErrors" dxfId="24" priority="23">
      <formula>ISERROR(O10)</formula>
    </cfRule>
  </conditionalFormatting>
  <conditionalFormatting sqref="O42">
    <cfRule type="containsErrors" dxfId="23" priority="14">
      <formula>ISERROR(O42)</formula>
    </cfRule>
  </conditionalFormatting>
  <conditionalFormatting sqref="O58">
    <cfRule type="containsErrors" dxfId="22" priority="17">
      <formula>ISERROR(O58)</formula>
    </cfRule>
  </conditionalFormatting>
  <conditionalFormatting sqref="O76">
    <cfRule type="containsErrors" dxfId="21" priority="18">
      <formula>ISERROR(O76)</formula>
    </cfRule>
  </conditionalFormatting>
  <conditionalFormatting sqref="O92">
    <cfRule type="containsErrors" dxfId="20" priority="19">
      <formula>ISERROR(O92)</formula>
    </cfRule>
  </conditionalFormatting>
  <conditionalFormatting sqref="E10:M41">
    <cfRule type="cellIs" dxfId="19" priority="8" operator="equal">
      <formula>FALSE</formula>
    </cfRule>
    <cfRule type="top10" dxfId="18" priority="9" bottom="1" rank="1"/>
    <cfRule type="top10" dxfId="17" priority="13" rank="1"/>
  </conditionalFormatting>
  <conditionalFormatting sqref="O43">
    <cfRule type="containsErrors" dxfId="16" priority="16">
      <formula>ISERROR(O43)</formula>
    </cfRule>
  </conditionalFormatting>
  <conditionalFormatting sqref="D10:D41">
    <cfRule type="cellIs" dxfId="15" priority="10" operator="equal">
      <formula>"MP"</formula>
    </cfRule>
    <cfRule type="cellIs" dxfId="14" priority="11" operator="equal">
      <formula>"Ž"</formula>
    </cfRule>
    <cfRule type="cellIs" dxfId="13" priority="12" operator="equal">
      <formula>"MK"</formula>
    </cfRule>
  </conditionalFormatting>
  <conditionalFormatting sqref="E43:M43">
    <cfRule type="containsErrors" dxfId="12" priority="15">
      <formula>ISERROR(E43)</formula>
    </cfRule>
  </conditionalFormatting>
  <conditionalFormatting sqref="E59:M59 E93:M93 E77:M77">
    <cfRule type="containsErrors" dxfId="11" priority="7">
      <formula>ISERROR(E59)</formula>
    </cfRule>
  </conditionalFormatting>
  <conditionalFormatting sqref="O64:O75">
    <cfRule type="containsErrors" dxfId="10" priority="24">
      <formula>ISERROR(O64)</formula>
    </cfRule>
  </conditionalFormatting>
  <conditionalFormatting sqref="O82:O91">
    <cfRule type="containsErrors" dxfId="9" priority="25">
      <formula>ISERROR(O82)</formula>
    </cfRule>
  </conditionalFormatting>
  <conditionalFormatting sqref="O59">
    <cfRule type="containsErrors" dxfId="8" priority="20">
      <formula>ISERROR(O59)</formula>
    </cfRule>
  </conditionalFormatting>
  <conditionalFormatting sqref="O77">
    <cfRule type="containsErrors" dxfId="7" priority="21">
      <formula>ISERROR(O77)</formula>
    </cfRule>
  </conditionalFormatting>
  <conditionalFormatting sqref="O93">
    <cfRule type="containsErrors" dxfId="6" priority="22">
      <formula>ISERROR(O93)</formula>
    </cfRule>
  </conditionalFormatting>
  <conditionalFormatting sqref="E48:M57">
    <cfRule type="cellIs" dxfId="5" priority="3" operator="equal">
      <formula>(MIN($AC$48:$AK$57))</formula>
    </cfRule>
    <cfRule type="top10" dxfId="4" priority="6" rank="1"/>
  </conditionalFormatting>
  <conditionalFormatting sqref="E64:M75">
    <cfRule type="cellIs" dxfId="3" priority="2" operator="equal">
      <formula>(MIN($AC$64:$AK$75))</formula>
    </cfRule>
    <cfRule type="top10" dxfId="2" priority="5" rank="1"/>
  </conditionalFormatting>
  <conditionalFormatting sqref="E82:M91">
    <cfRule type="cellIs" dxfId="1" priority="1" operator="equal">
      <formula>(MIN($AC$82:$AK$91))</formula>
    </cfRule>
    <cfRule type="top10" dxfId="0" priority="4" rank="1"/>
  </conditionalFormatting>
  <pageMargins left="0" right="0" top="0.19685039370078741" bottom="0.19685039370078741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pozvánka_ceny</vt:lpstr>
      <vt:lpstr>rozpis_příprava</vt:lpstr>
      <vt:lpstr>rozpis_final_tisk</vt:lpstr>
      <vt:lpstr>DOTAZ</vt:lpstr>
      <vt:lpstr>výsledná podoba s komentářem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Vojtíšek Petr</dc:creator>
  <cp:lastModifiedBy>Intel i3</cp:lastModifiedBy>
  <cp:lastPrinted>2015-02-18T09:30:55Z</cp:lastPrinted>
  <dcterms:created xsi:type="dcterms:W3CDTF">2013-12-13T12:46:05Z</dcterms:created>
  <dcterms:modified xsi:type="dcterms:W3CDTF">2015-02-19T14:41:49Z</dcterms:modified>
</cp:coreProperties>
</file>